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4\ԲԱՑ ՄՐՑՈՒՅԹ\ԵՔ-ԲՄԱՇՁԲ-24-43 Ասֆալթ\Hraver\Հրավեր\"/>
    </mc:Choice>
  </mc:AlternateContent>
  <bookViews>
    <workbookView xWindow="0" yWindow="0" windowWidth="28800" windowHeight="11535" firstSheet="2" activeTab="2"/>
  </bookViews>
  <sheets>
    <sheet name="Աջափնյակ" sheetId="2" state="hidden" r:id="rId1"/>
    <sheet name="Չափաբաժին 4" sheetId="3" state="hidden" r:id="rId2"/>
    <sheet name="Չափաբաժին 4 (2)" sheetId="4" r:id="rId3"/>
  </sheets>
  <definedNames>
    <definedName name="_xlnm._FilterDatabase" localSheetId="1" hidden="1">'Չափաբաժին 4'!$A$5:$G$208</definedName>
    <definedName name="_xlnm._FilterDatabase" localSheetId="2" hidden="1">'Չափաբաժին 4 (2)'!$A$5:$G$208</definedName>
    <definedName name="_xlnm.Print_Area" localSheetId="0">Աջափնյակ!$A$1:$G$76</definedName>
    <definedName name="_xlnm.Print_Area" localSheetId="1">'Չափաբաժին 4'!$A$1:$G$209</definedName>
    <definedName name="_xlnm.Print_Area" localSheetId="2">'Չափաբաժին 4 (2)'!$A$1:$G$209</definedName>
    <definedName name="_xlnm.Print_Titles" localSheetId="0">Աջափնյակ!$5:$5</definedName>
    <definedName name="_xlnm.Print_Titles" localSheetId="1">'Չափաբաժին 4'!$5:$5</definedName>
    <definedName name="_xlnm.Print_Titles" localSheetId="2">'Չափաբաժին 4 (2)'!$5:$5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0" i="4" l="1"/>
  <c r="D200" i="4"/>
  <c r="F199" i="4"/>
  <c r="F196" i="4"/>
  <c r="D195" i="4"/>
  <c r="F195" i="4" s="1"/>
  <c r="F194" i="4"/>
  <c r="F193" i="4"/>
  <c r="D193" i="4"/>
  <c r="D192" i="4"/>
  <c r="F192" i="4" s="1"/>
  <c r="F191" i="4"/>
  <c r="F190" i="4"/>
  <c r="F189" i="4"/>
  <c r="D188" i="4"/>
  <c r="F188" i="4" s="1"/>
  <c r="D187" i="4"/>
  <c r="F187" i="4" s="1"/>
  <c r="F197" i="4" s="1"/>
  <c r="D184" i="4"/>
  <c r="F184" i="4" s="1"/>
  <c r="D179" i="4"/>
  <c r="F179" i="4" s="1"/>
  <c r="F178" i="4"/>
  <c r="F175" i="4"/>
  <c r="D174" i="4"/>
  <c r="F174" i="4" s="1"/>
  <c r="F173" i="4"/>
  <c r="A173" i="4"/>
  <c r="A174" i="4" s="1"/>
  <c r="A175" i="4" s="1"/>
  <c r="F171" i="4"/>
  <c r="D171" i="4"/>
  <c r="D172" i="4" s="1"/>
  <c r="F172" i="4" s="1"/>
  <c r="F176" i="4" s="1"/>
  <c r="D168" i="4"/>
  <c r="F168" i="4" s="1"/>
  <c r="F163" i="4"/>
  <c r="F162" i="4"/>
  <c r="F164" i="4" s="1"/>
  <c r="F159" i="4"/>
  <c r="D158" i="4"/>
  <c r="F158" i="4" s="1"/>
  <c r="A158" i="4"/>
  <c r="A159" i="4" s="1"/>
  <c r="F157" i="4"/>
  <c r="A157" i="4"/>
  <c r="D155" i="4"/>
  <c r="D156" i="4" s="1"/>
  <c r="F156" i="4" s="1"/>
  <c r="F153" i="4"/>
  <c r="F152" i="4"/>
  <c r="D152" i="4"/>
  <c r="D147" i="4"/>
  <c r="F147" i="4" s="1"/>
  <c r="F146" i="4"/>
  <c r="F148" i="4" s="1"/>
  <c r="F143" i="4"/>
  <c r="D142" i="4"/>
  <c r="F142" i="4" s="1"/>
  <c r="D141" i="4"/>
  <c r="F141" i="4" s="1"/>
  <c r="A141" i="4"/>
  <c r="A142" i="4" s="1"/>
  <c r="A143" i="4" s="1"/>
  <c r="F139" i="4"/>
  <c r="D139" i="4"/>
  <c r="D140" i="4" s="1"/>
  <c r="F140" i="4" s="1"/>
  <c r="D136" i="4"/>
  <c r="F136" i="4" s="1"/>
  <c r="D131" i="4"/>
  <c r="F131" i="4" s="1"/>
  <c r="F130" i="4"/>
  <c r="F132" i="4" s="1"/>
  <c r="F127" i="4"/>
  <c r="D126" i="4"/>
  <c r="F126" i="4" s="1"/>
  <c r="D125" i="4"/>
  <c r="F125" i="4" s="1"/>
  <c r="A125" i="4"/>
  <c r="A126" i="4" s="1"/>
  <c r="A127" i="4" s="1"/>
  <c r="D123" i="4"/>
  <c r="D124" i="4" s="1"/>
  <c r="F124" i="4" s="1"/>
  <c r="D120" i="4"/>
  <c r="F120" i="4" s="1"/>
  <c r="D115" i="4"/>
  <c r="F115" i="4" s="1"/>
  <c r="F114" i="4"/>
  <c r="F116" i="4" s="1"/>
  <c r="F111" i="4"/>
  <c r="F110" i="4"/>
  <c r="D110" i="4"/>
  <c r="F109" i="4"/>
  <c r="D109" i="4"/>
  <c r="A109" i="4"/>
  <c r="A110" i="4" s="1"/>
  <c r="A111" i="4" s="1"/>
  <c r="D108" i="4"/>
  <c r="F108" i="4" s="1"/>
  <c r="F107" i="4"/>
  <c r="F112" i="4" s="1"/>
  <c r="D107" i="4"/>
  <c r="F104" i="4"/>
  <c r="F105" i="4" s="1"/>
  <c r="D104" i="4"/>
  <c r="D99" i="4"/>
  <c r="F99" i="4" s="1"/>
  <c r="F98" i="4"/>
  <c r="F95" i="4"/>
  <c r="D94" i="4"/>
  <c r="F94" i="4" s="1"/>
  <c r="D93" i="4"/>
  <c r="F93" i="4" s="1"/>
  <c r="A93" i="4"/>
  <c r="A94" i="4" s="1"/>
  <c r="A95" i="4" s="1"/>
  <c r="D88" i="4"/>
  <c r="D91" i="4" s="1"/>
  <c r="D83" i="4"/>
  <c r="F83" i="4" s="1"/>
  <c r="F84" i="4" s="1"/>
  <c r="F82" i="4"/>
  <c r="F79" i="4"/>
  <c r="D78" i="4"/>
  <c r="F78" i="4" s="1"/>
  <c r="D77" i="4"/>
  <c r="F77" i="4" s="1"/>
  <c r="A77" i="4"/>
  <c r="A78" i="4" s="1"/>
  <c r="A79" i="4" s="1"/>
  <c r="D72" i="4"/>
  <c r="D75" i="4" s="1"/>
  <c r="F67" i="4"/>
  <c r="F68" i="4" s="1"/>
  <c r="D67" i="4"/>
  <c r="F66" i="4"/>
  <c r="F63" i="4"/>
  <c r="D62" i="4"/>
  <c r="F62" i="4" s="1"/>
  <c r="D61" i="4"/>
  <c r="F61" i="4" s="1"/>
  <c r="A61" i="4"/>
  <c r="A62" i="4" s="1"/>
  <c r="A63" i="4" s="1"/>
  <c r="D56" i="4"/>
  <c r="F56" i="4" s="1"/>
  <c r="F52" i="4"/>
  <c r="F51" i="4"/>
  <c r="D51" i="4"/>
  <c r="F50" i="4"/>
  <c r="F47" i="4"/>
  <c r="D46" i="4"/>
  <c r="F46" i="4" s="1"/>
  <c r="A46" i="4"/>
  <c r="A47" i="4" s="1"/>
  <c r="D45" i="4"/>
  <c r="F45" i="4" s="1"/>
  <c r="A45" i="4"/>
  <c r="D40" i="4"/>
  <c r="F40" i="4" s="1"/>
  <c r="D35" i="4"/>
  <c r="F35" i="4" s="1"/>
  <c r="F34" i="4"/>
  <c r="F36" i="4" s="1"/>
  <c r="F31" i="4"/>
  <c r="D30" i="4"/>
  <c r="F30" i="4" s="1"/>
  <c r="D29" i="4"/>
  <c r="F29" i="4" s="1"/>
  <c r="D24" i="4"/>
  <c r="D27" i="4" s="1"/>
  <c r="F19" i="4"/>
  <c r="F20" i="4" s="1"/>
  <c r="D19" i="4"/>
  <c r="F18" i="4"/>
  <c r="F15" i="4"/>
  <c r="D14" i="4"/>
  <c r="F14" i="4" s="1"/>
  <c r="D13" i="4"/>
  <c r="F13" i="4" s="1"/>
  <c r="D12" i="4"/>
  <c r="F12" i="4" s="1"/>
  <c r="F11" i="4"/>
  <c r="F16" i="4" s="1"/>
  <c r="D11" i="4"/>
  <c r="F8" i="4"/>
  <c r="F9" i="4" s="1"/>
  <c r="D8" i="4"/>
  <c r="B5" i="4"/>
  <c r="C5" i="4" s="1"/>
  <c r="D5" i="4" s="1"/>
  <c r="F201" i="4" l="1"/>
  <c r="F202" i="4" s="1"/>
  <c r="F169" i="4"/>
  <c r="F185" i="4"/>
  <c r="F91" i="4"/>
  <c r="D92" i="4"/>
  <c r="F92" i="4" s="1"/>
  <c r="F165" i="4"/>
  <c r="F41" i="4"/>
  <c r="F137" i="4"/>
  <c r="D28" i="4"/>
  <c r="F28" i="4" s="1"/>
  <c r="F27" i="4"/>
  <c r="F32" i="4" s="1"/>
  <c r="D76" i="4"/>
  <c r="F76" i="4" s="1"/>
  <c r="F75" i="4"/>
  <c r="F80" i="4" s="1"/>
  <c r="F100" i="4"/>
  <c r="F144" i="4"/>
  <c r="F21" i="4"/>
  <c r="F180" i="4"/>
  <c r="F121" i="4"/>
  <c r="F57" i="4"/>
  <c r="F24" i="4"/>
  <c r="F72" i="4"/>
  <c r="F117" i="4"/>
  <c r="D43" i="4"/>
  <c r="F88" i="4"/>
  <c r="D59" i="4"/>
  <c r="F155" i="4"/>
  <c r="F160" i="4" s="1"/>
  <c r="F123" i="4"/>
  <c r="F128" i="4" s="1"/>
  <c r="I205" i="3"/>
  <c r="D179" i="3"/>
  <c r="F179" i="3" s="1"/>
  <c r="D174" i="3"/>
  <c r="F174" i="3" s="1"/>
  <c r="F178" i="3"/>
  <c r="F175" i="3"/>
  <c r="F173" i="3"/>
  <c r="A173" i="3"/>
  <c r="A174" i="3" s="1"/>
  <c r="A175" i="3" s="1"/>
  <c r="D168" i="3"/>
  <c r="D171" i="3" s="1"/>
  <c r="D172" i="3" s="1"/>
  <c r="D200" i="3"/>
  <c r="D184" i="3"/>
  <c r="D195" i="3"/>
  <c r="F195" i="3" s="1"/>
  <c r="D193" i="3"/>
  <c r="F193" i="3" s="1"/>
  <c r="D192" i="3"/>
  <c r="F192" i="3" s="1"/>
  <c r="F196" i="3"/>
  <c r="F194" i="3"/>
  <c r="F191" i="3"/>
  <c r="F190" i="3"/>
  <c r="F189" i="3"/>
  <c r="F163" i="3"/>
  <c r="F162" i="3"/>
  <c r="F159" i="3"/>
  <c r="D158" i="3"/>
  <c r="F158" i="3" s="1"/>
  <c r="F157" i="3"/>
  <c r="A157" i="3"/>
  <c r="A158" i="3" s="1"/>
  <c r="A159" i="3" s="1"/>
  <c r="D152" i="3"/>
  <c r="D155" i="3" s="1"/>
  <c r="F25" i="4" l="1"/>
  <c r="F181" i="4"/>
  <c r="F59" i="4"/>
  <c r="F64" i="4" s="1"/>
  <c r="D60" i="4"/>
  <c r="F60" i="4" s="1"/>
  <c r="D44" i="4"/>
  <c r="F44" i="4" s="1"/>
  <c r="F43" i="4"/>
  <c r="F133" i="4"/>
  <c r="F149" i="4"/>
  <c r="F96" i="4"/>
  <c r="F73" i="4"/>
  <c r="F85" i="4"/>
  <c r="F89" i="4"/>
  <c r="F101" i="4"/>
  <c r="F164" i="3"/>
  <c r="F180" i="3"/>
  <c r="F168" i="3"/>
  <c r="F169" i="3" s="1"/>
  <c r="F172" i="3"/>
  <c r="F171" i="3"/>
  <c r="D156" i="3"/>
  <c r="F156" i="3" s="1"/>
  <c r="F155" i="3"/>
  <c r="F152" i="3"/>
  <c r="F48" i="4" l="1"/>
  <c r="F53" i="4"/>
  <c r="F37" i="4"/>
  <c r="F69" i="4"/>
  <c r="F176" i="3"/>
  <c r="F181" i="3"/>
  <c r="F160" i="3"/>
  <c r="F153" i="3"/>
  <c r="F203" i="4" l="1"/>
  <c r="F165" i="3"/>
  <c r="F204" i="4" l="1"/>
  <c r="F205" i="4" s="1"/>
  <c r="D147" i="3"/>
  <c r="F147" i="3" s="1"/>
  <c r="F146" i="3"/>
  <c r="F143" i="3"/>
  <c r="D142" i="3"/>
  <c r="F142" i="3" s="1"/>
  <c r="A141" i="3"/>
  <c r="A142" i="3" s="1"/>
  <c r="A143" i="3" s="1"/>
  <c r="D136" i="3"/>
  <c r="F136" i="3" s="1"/>
  <c r="D131" i="3"/>
  <c r="F131" i="3" s="1"/>
  <c r="F130" i="3"/>
  <c r="F127" i="3"/>
  <c r="D126" i="3"/>
  <c r="F126" i="3" s="1"/>
  <c r="A125" i="3"/>
  <c r="A126" i="3" s="1"/>
  <c r="A127" i="3" s="1"/>
  <c r="D120" i="3"/>
  <c r="D123" i="3" s="1"/>
  <c r="D124" i="3" s="1"/>
  <c r="F124" i="3" s="1"/>
  <c r="F148" i="3" l="1"/>
  <c r="F137" i="3"/>
  <c r="D139" i="3"/>
  <c r="D141" i="3"/>
  <c r="F141" i="3" s="1"/>
  <c r="F132" i="3"/>
  <c r="D125" i="3"/>
  <c r="F125" i="3" s="1"/>
  <c r="F120" i="3"/>
  <c r="F121" i="3" s="1"/>
  <c r="F123" i="3"/>
  <c r="F128" i="3" s="1"/>
  <c r="D140" i="3" l="1"/>
  <c r="F140" i="3" s="1"/>
  <c r="F139" i="3"/>
  <c r="F133" i="3"/>
  <c r="F144" i="3" l="1"/>
  <c r="F149" i="3" s="1"/>
  <c r="D115" i="3" l="1"/>
  <c r="F115" i="3" s="1"/>
  <c r="F114" i="3"/>
  <c r="F111" i="3"/>
  <c r="D110" i="3"/>
  <c r="F110" i="3" s="1"/>
  <c r="A109" i="3"/>
  <c r="A110" i="3" s="1"/>
  <c r="A111" i="3" s="1"/>
  <c r="D104" i="3"/>
  <c r="F104" i="3" s="1"/>
  <c r="F105" i="3" s="1"/>
  <c r="F200" i="3"/>
  <c r="F199" i="3"/>
  <c r="F201" i="3" s="1"/>
  <c r="D187" i="3"/>
  <c r="D188" i="3" s="1"/>
  <c r="D67" i="3"/>
  <c r="F67" i="3" s="1"/>
  <c r="F66" i="3"/>
  <c r="F63" i="3"/>
  <c r="D62" i="3"/>
  <c r="F62" i="3" s="1"/>
  <c r="A61" i="3"/>
  <c r="A62" i="3" s="1"/>
  <c r="A63" i="3" s="1"/>
  <c r="D56" i="3"/>
  <c r="F56" i="3" s="1"/>
  <c r="D83" i="3"/>
  <c r="F83" i="3" s="1"/>
  <c r="F82" i="3"/>
  <c r="F79" i="3"/>
  <c r="D78" i="3"/>
  <c r="D77" i="3" s="1"/>
  <c r="F77" i="3" s="1"/>
  <c r="A77" i="3"/>
  <c r="A78" i="3" s="1"/>
  <c r="A79" i="3" s="1"/>
  <c r="D72" i="3"/>
  <c r="D75" i="3" s="1"/>
  <c r="F75" i="3" s="1"/>
  <c r="D99" i="3"/>
  <c r="F99" i="3" s="1"/>
  <c r="F98" i="3"/>
  <c r="F95" i="3"/>
  <c r="D94" i="3"/>
  <c r="D93" i="3" s="1"/>
  <c r="A93" i="3"/>
  <c r="A94" i="3" s="1"/>
  <c r="A95" i="3" s="1"/>
  <c r="D88" i="3"/>
  <c r="F88" i="3" s="1"/>
  <c r="D51" i="3"/>
  <c r="F51" i="3" s="1"/>
  <c r="F50" i="3"/>
  <c r="F47" i="3"/>
  <c r="D46" i="3"/>
  <c r="D45" i="3" s="1"/>
  <c r="A45" i="3"/>
  <c r="A46" i="3" s="1"/>
  <c r="A47" i="3" s="1"/>
  <c r="D40" i="3"/>
  <c r="F40" i="3" s="1"/>
  <c r="D35" i="3"/>
  <c r="F35" i="3" s="1"/>
  <c r="F34" i="3"/>
  <c r="F36" i="3" s="1"/>
  <c r="F31" i="3"/>
  <c r="D30" i="3"/>
  <c r="D29" i="3" s="1"/>
  <c r="F29" i="3" s="1"/>
  <c r="D24" i="3"/>
  <c r="D27" i="3" s="1"/>
  <c r="D19" i="3"/>
  <c r="F19" i="3" s="1"/>
  <c r="F18" i="3"/>
  <c r="F15" i="3"/>
  <c r="D14" i="3"/>
  <c r="F14" i="3" s="1"/>
  <c r="D13" i="3"/>
  <c r="F13" i="3" s="1"/>
  <c r="D11" i="3"/>
  <c r="D12" i="3" s="1"/>
  <c r="F12" i="3" s="1"/>
  <c r="D8" i="3"/>
  <c r="F8" i="3" s="1"/>
  <c r="B5" i="3"/>
  <c r="C5" i="3" s="1"/>
  <c r="D5" i="3" s="1"/>
  <c r="F20" i="3" l="1"/>
  <c r="F100" i="3"/>
  <c r="F68" i="3"/>
  <c r="D61" i="3"/>
  <c r="F61" i="3" s="1"/>
  <c r="F116" i="3"/>
  <c r="F187" i="3"/>
  <c r="F188" i="3"/>
  <c r="D109" i="3"/>
  <c r="F109" i="3" s="1"/>
  <c r="F78" i="3"/>
  <c r="D59" i="3"/>
  <c r="D60" i="3" s="1"/>
  <c r="F60" i="3" s="1"/>
  <c r="F184" i="3"/>
  <c r="F185" i="3" s="1"/>
  <c r="D107" i="3"/>
  <c r="F57" i="3"/>
  <c r="F72" i="3"/>
  <c r="F73" i="3" s="1"/>
  <c r="F84" i="3"/>
  <c r="D76" i="3"/>
  <c r="F76" i="3" s="1"/>
  <c r="F93" i="3"/>
  <c r="F45" i="3"/>
  <c r="F52" i="3"/>
  <c r="D28" i="3"/>
  <c r="F28" i="3" s="1"/>
  <c r="F27" i="3"/>
  <c r="F89" i="3"/>
  <c r="F9" i="3"/>
  <c r="F41" i="3"/>
  <c r="F94" i="3"/>
  <c r="F24" i="3"/>
  <c r="D43" i="3"/>
  <c r="D91" i="3"/>
  <c r="F30" i="3"/>
  <c r="F46" i="3"/>
  <c r="F11" i="3"/>
  <c r="F16" i="3" s="1"/>
  <c r="F66" i="2"/>
  <c r="F63" i="2"/>
  <c r="F50" i="2"/>
  <c r="F47" i="2"/>
  <c r="F34" i="2"/>
  <c r="F31" i="2"/>
  <c r="F18" i="2"/>
  <c r="F15" i="2"/>
  <c r="F59" i="3" l="1"/>
  <c r="F64" i="3" s="1"/>
  <c r="F69" i="3" s="1"/>
  <c r="F197" i="3"/>
  <c r="F202" i="3" s="1"/>
  <c r="F80" i="3"/>
  <c r="F85" i="3" s="1"/>
  <c r="D108" i="3"/>
  <c r="F108" i="3" s="1"/>
  <c r="F107" i="3"/>
  <c r="D92" i="3"/>
  <c r="F92" i="3" s="1"/>
  <c r="F91" i="3"/>
  <c r="F43" i="3"/>
  <c r="D44" i="3"/>
  <c r="F44" i="3" s="1"/>
  <c r="F25" i="3"/>
  <c r="F32" i="3"/>
  <c r="F21" i="3"/>
  <c r="B5" i="2"/>
  <c r="C5" i="2" s="1"/>
  <c r="D5" i="2" s="1"/>
  <c r="F112" i="3" l="1"/>
  <c r="F117" i="3" s="1"/>
  <c r="F96" i="3"/>
  <c r="F101" i="3"/>
  <c r="F37" i="3"/>
  <c r="F203" i="3" s="1"/>
  <c r="F48" i="3"/>
  <c r="F53" i="3" s="1"/>
  <c r="D67" i="2"/>
  <c r="F67" i="2" s="1"/>
  <c r="F68" i="2" s="1"/>
  <c r="D51" i="2" l="1"/>
  <c r="F51" i="2" s="1"/>
  <c r="F52" i="2" s="1"/>
  <c r="D35" i="2"/>
  <c r="F35" i="2" s="1"/>
  <c r="F36" i="2" s="1"/>
  <c r="D19" i="2"/>
  <c r="F19" i="2" s="1"/>
  <c r="F20" i="2" s="1"/>
  <c r="G180" i="3" l="1"/>
  <c r="G169" i="3"/>
  <c r="G176" i="3"/>
  <c r="G181" i="3"/>
  <c r="G164" i="3"/>
  <c r="G153" i="3"/>
  <c r="G160" i="3"/>
  <c r="G165" i="3"/>
  <c r="G148" i="3"/>
  <c r="G137" i="3"/>
  <c r="G144" i="3"/>
  <c r="G149" i="3"/>
  <c r="G116" i="3"/>
  <c r="G132" i="3"/>
  <c r="G128" i="3"/>
  <c r="G121" i="3"/>
  <c r="G133" i="3"/>
  <c r="G117" i="3"/>
  <c r="G105" i="3"/>
  <c r="G201" i="3"/>
  <c r="G185" i="3"/>
  <c r="G197" i="3"/>
  <c r="G112" i="3"/>
  <c r="G202" i="3"/>
  <c r="G68" i="3"/>
  <c r="G57" i="3"/>
  <c r="G64" i="3"/>
  <c r="G69" i="3"/>
  <c r="G80" i="3"/>
  <c r="G84" i="3"/>
  <c r="G73" i="3"/>
  <c r="G85" i="3"/>
  <c r="F204" i="3"/>
  <c r="F205" i="3" s="1"/>
  <c r="G36" i="3"/>
  <c r="G100" i="3"/>
  <c r="G52" i="3"/>
  <c r="G20" i="3"/>
  <c r="G89" i="3"/>
  <c r="G41" i="3"/>
  <c r="G9" i="3"/>
  <c r="G16" i="3"/>
  <c r="G21" i="3"/>
  <c r="G32" i="3"/>
  <c r="G25" i="3"/>
  <c r="G48" i="3"/>
  <c r="G53" i="3"/>
  <c r="G101" i="3"/>
  <c r="G37" i="3"/>
  <c r="G96" i="3"/>
  <c r="D62" i="2"/>
  <c r="D56" i="2"/>
  <c r="D46" i="2"/>
  <c r="D40" i="2"/>
  <c r="D30" i="2"/>
  <c r="D24" i="2"/>
  <c r="D14" i="2"/>
  <c r="D11" i="2"/>
  <c r="D8" i="2"/>
  <c r="F8" i="2" s="1"/>
  <c r="A61" i="2"/>
  <c r="A62" i="2" s="1"/>
  <c r="A63" i="2" s="1"/>
  <c r="A45" i="2"/>
  <c r="A46" i="2" s="1"/>
  <c r="A47" i="2" s="1"/>
  <c r="G203" i="3" l="1"/>
  <c r="D13" i="2"/>
  <c r="F13" i="2" s="1"/>
  <c r="F14" i="2"/>
  <c r="D45" i="2"/>
  <c r="F45" i="2" s="1"/>
  <c r="F46" i="2"/>
  <c r="D12" i="2"/>
  <c r="F12" i="2" s="1"/>
  <c r="F11" i="2"/>
  <c r="D59" i="2"/>
  <c r="F56" i="2"/>
  <c r="F57" i="2" s="1"/>
  <c r="F9" i="2"/>
  <c r="D29" i="2"/>
  <c r="F29" i="2" s="1"/>
  <c r="F30" i="2"/>
  <c r="D43" i="2"/>
  <c r="F40" i="2"/>
  <c r="D61" i="2"/>
  <c r="F61" i="2" s="1"/>
  <c r="F62" i="2"/>
  <c r="D27" i="2"/>
  <c r="F24" i="2"/>
  <c r="D44" i="2" l="1"/>
  <c r="F44" i="2" s="1"/>
  <c r="F43" i="2"/>
  <c r="F48" i="2" s="1"/>
  <c r="F16" i="2"/>
  <c r="F21" i="2" s="1"/>
  <c r="D60" i="2"/>
  <c r="F60" i="2" s="1"/>
  <c r="F59" i="2"/>
  <c r="F25" i="2"/>
  <c r="D28" i="2"/>
  <c r="F28" i="2" s="1"/>
  <c r="F27" i="2"/>
  <c r="F41" i="2"/>
  <c r="F32" i="2" l="1"/>
  <c r="F64" i="2"/>
  <c r="F37" i="2"/>
  <c r="F53" i="2"/>
  <c r="F69" i="2" l="1"/>
  <c r="F70" i="2" l="1"/>
  <c r="F71" i="2" l="1"/>
  <c r="F72" i="2" s="1"/>
  <c r="G68" i="2"/>
  <c r="G20" i="2"/>
  <c r="G36" i="2"/>
  <c r="G52" i="2"/>
  <c r="G9" i="2"/>
  <c r="G57" i="2"/>
  <c r="G16" i="2"/>
  <c r="G41" i="2"/>
  <c r="G48" i="2"/>
  <c r="G21" i="2"/>
  <c r="G25" i="2"/>
  <c r="G53" i="2"/>
  <c r="G64" i="2"/>
  <c r="G32" i="2"/>
  <c r="G37" i="2"/>
  <c r="G69" i="2"/>
  <c r="G70" i="2" l="1"/>
</calcChain>
</file>

<file path=xl/sharedStrings.xml><?xml version="1.0" encoding="utf-8"?>
<sst xmlns="http://schemas.openxmlformats.org/spreadsheetml/2006/main" count="772" uniqueCount="81">
  <si>
    <t>Քանդման աշխատանքներ</t>
  </si>
  <si>
    <t>Գոոյություն ունեցող ճանապարհային ծածկի ֆրեզում հմիջ=5սմ և հանձնում սեփականատիրփջը</t>
  </si>
  <si>
    <t>Ծածկի կոնստրուկցիան</t>
  </si>
  <si>
    <t>Փոսային նորոգում h=3-:5սմ</t>
  </si>
  <si>
    <t>Հարթեցնող շերտ մանրահատիկ ա/բետոնով հմիջ=3սմ</t>
  </si>
  <si>
    <t>Ա/բ ծածկի իրականացում  մանրահատիկ ա/բետոնից    h=5սմ</t>
  </si>
  <si>
    <t>Դիտահորերի միաձույլ բետոնե պատերի իրականացում B20/բարձրացում/</t>
  </si>
  <si>
    <t>տոն</t>
  </si>
  <si>
    <t>Մակերևույթային մշակում բիտումով 0,6լ/մ2</t>
  </si>
  <si>
    <t>Մարտիրոսյան փողոց / Մարտիրոսյան փողոց Հասրաթյան փողոց. խաչմերուկից մինչև Մարտիրոսյան փողոց Լուկաշին փողոց. խաչմերուկ  ՊԿ0+00 -:-ՊԿ7+71/</t>
  </si>
  <si>
    <t>Լուկաշինի փողոց / Ա. Սարգյսան փողոց Լուկաշին  փողոց հատումից մինչև Սիլիկյան հին խճուղի Լուկաշին փողոց. հատում  ՊԿ0+00 -:-ՊԿ15+52/</t>
  </si>
  <si>
    <t>Աշտարակի խճուղի / Կովկաս ռեստորանային համալիրից մինչև Աշտարակի խճուղի Չաուշի փողոց տրանսպորտային հանգույց (նոր կառուցված հատված)ՊԿ0+00 -:-ՊԿ25+48/</t>
  </si>
  <si>
    <t>Սիլիկյան հին խճուղի / Հասրաթյան փողոց  Սիլիկյան հին խճուղի հատումից (թևերովՊԿ0+00 -:-ՊԿ0+80,ՊԿ0+00 -:-ՊԿ0+60,) -մինչև Սիլիկյան հին խճուղիՀյուսիս-Հարավ մայրուղի հատում (թևերով ՊԿ0+00 -:-ՊԿ2+02,) ՊԿ0+00 -:-ՊԿ13+42/</t>
  </si>
  <si>
    <t>Աջափնյակ վարչական շրջան</t>
  </si>
  <si>
    <t>Շին աղբի բարձում, տեղափոխում լցակույտ 13.0կմ</t>
  </si>
  <si>
    <t>Դիտահորի սալերի ապատեղակայում, տեղակայում</t>
  </si>
  <si>
    <t>հատ</t>
  </si>
  <si>
    <t>Դիտահորեր</t>
  </si>
  <si>
    <t>մ3</t>
  </si>
  <si>
    <t xml:space="preserve"> ԾԱՎԱԼԱԹԵՐԹ - ՆԱԽԱՀԱՇԻՎ/ВЕДОМОСТЬ ОБЪЕМОВ - СМЕТА </t>
  </si>
  <si>
    <t>ՀՀ
NN</t>
  </si>
  <si>
    <t xml:space="preserve">Աշխատանքների անվանումը
Наименование работ </t>
  </si>
  <si>
    <t>Չափման միավորը
Единицца измерения</t>
  </si>
  <si>
    <t>Քանակը
Օбъем</t>
  </si>
  <si>
    <t>Միավորի արժեքը
/հազ․ դրամ/Стoимость единицы/тыс.драм/</t>
  </si>
  <si>
    <t>Ընդամենը/հազ․դրամ/
Итого/(тысяча драм)</t>
  </si>
  <si>
    <t>Կշիռը
Процентное соотнашение
%</t>
  </si>
  <si>
    <t>Երևան քաղաքի մինչև 200կմ ճանապարհների միջին նորոգման  աշխատանքների նախագծանախահաշվային փաստաթղթերի կազմման  խորհրդատվական աշխատանքներ</t>
  </si>
  <si>
    <t>I</t>
  </si>
  <si>
    <t>Ա</t>
  </si>
  <si>
    <t>1․ Ընդամենը/հազ․ դրամ/</t>
  </si>
  <si>
    <t>2․ Ընդամենը/հազ․ դրամ/</t>
  </si>
  <si>
    <t>3․ Ընդամենը/հազ․ դրամ/</t>
  </si>
  <si>
    <r>
      <t>մ</t>
    </r>
    <r>
      <rPr>
        <vertAlign val="superscript"/>
        <sz val="10"/>
        <rFont val="GHEA Grapalat"/>
        <family val="3"/>
      </rPr>
      <t>2</t>
    </r>
  </si>
  <si>
    <r>
      <t>մ</t>
    </r>
    <r>
      <rPr>
        <vertAlign val="superscript"/>
        <sz val="10"/>
        <rFont val="GHEA Grapalat"/>
        <family val="3"/>
      </rPr>
      <t>3</t>
    </r>
  </si>
  <si>
    <t>II</t>
  </si>
  <si>
    <t>III</t>
  </si>
  <si>
    <t>Բ</t>
  </si>
  <si>
    <t>Գ</t>
  </si>
  <si>
    <t>Դ</t>
  </si>
  <si>
    <t>Ընդհանուրը առանց ԱԱՀ/հազ․ դրամ/</t>
  </si>
  <si>
    <t>ԱԱՀ/հազ․ դրամ/</t>
  </si>
  <si>
    <t>Ընդհանուրը առանց ԱԱՀ-ով/հազ․ դրամ/</t>
  </si>
  <si>
    <t>Ընդհանուրը ըստ գլուխ Դ-ի/հազ․դրամ/</t>
  </si>
  <si>
    <t>Ընդհանուրը ըստ գլուխ Գ-ի/հազ․դրամ/</t>
  </si>
  <si>
    <t>Ընդհանուրը ըստ գլուխ Բ-ի/հազ․դրամ/</t>
  </si>
  <si>
    <t>Ընդհանուրը ըստ գլուխ Ա-ի/հազ․դրամ/</t>
  </si>
  <si>
    <t>Միավորի արժեքը  ներառում է բոլոր ծախսերը, բացի ԱԱՀ:</t>
  </si>
  <si>
    <t>Стоимость единицы включает все расходы, кроме НДС.</t>
  </si>
  <si>
    <t>Գոյություն ունեցող ճանապարհային ծածկի ֆրեզում հմիջ=5սմ և հանձնում սեփականատիրոջը</t>
  </si>
  <si>
    <t>Գ.Հասրաթյան փողոց 
Улица им. Г. Асратяна</t>
  </si>
  <si>
    <t>Շիրազի փողոց
Улица им. Шираза</t>
  </si>
  <si>
    <t>Հալաբյան փողոց
улица Алабяна</t>
  </si>
  <si>
    <t>Լենինգրադյան փողոց
Улица Ленинградян</t>
  </si>
  <si>
    <t>Արագածի փողոց /Մայիսի 9-ի փողոցից մինչև Արագածի հ. 93ա շենք/</t>
  </si>
  <si>
    <t xml:space="preserve"> </t>
  </si>
  <si>
    <t>Թամանցիների փողոց
Улица им. Таманци</t>
  </si>
  <si>
    <t>Ղարիբջանյան փողոց
Улица им. Гарибджанян</t>
  </si>
  <si>
    <t>Վանթյան փողոց
Улица им. Вантян</t>
  </si>
  <si>
    <t>Ալիքների կտրում ֆրեզման եղանակով h=15սմ</t>
  </si>
  <si>
    <t>Խճային շերտի իրականացում h=15սմ/նստվածքային տեղամաս/</t>
  </si>
  <si>
    <t>Խոշորահատիկ ա/բետոնե ծածկի իրականացում h=6սմ/նստվածքային տեղամաս/</t>
  </si>
  <si>
    <t>Խճային շերտի իրականացում h=15սմ/գրունտային տեղամաս/</t>
  </si>
  <si>
    <t>Խոշորահատիկ ա/բետոնե ծածկի իրականացում h=6սմ/գրունտային տեղամասեր/</t>
  </si>
  <si>
    <t>Մակերևութային մշակում բիտումով 0,6լ/մ2</t>
  </si>
  <si>
    <t>Շերամի փողոց
Улица им. Шерам</t>
  </si>
  <si>
    <t>Ընդհանուրը ըստ գլուխ 1-ի/հազ․դրամ/</t>
  </si>
  <si>
    <t>Ընդհանուրը ըստ գլուխ 2-ի/հազ․դրամ/</t>
  </si>
  <si>
    <t>Ընդհանուրը ըստ գլուխ 4-ի/հազ․դրամ/</t>
  </si>
  <si>
    <t>Ընդհանուրը ըստ գլուխ 3-ի/հազ․դրամ/</t>
  </si>
  <si>
    <t>Ընդհանուրը ըստ գլուխ 5-ի/հազ․դրամ/</t>
  </si>
  <si>
    <t>Ընդհանուրը ըստ գլուխ 6-ի/հազ․դրամ/</t>
  </si>
  <si>
    <t>Ընդհանուրը ըստ գլուխ 7-ի/հազ․դրամ/</t>
  </si>
  <si>
    <t>Ընդհանուրը ըստ գլուխ 8-ի/հազ․դրամ/</t>
  </si>
  <si>
    <t>Ընդհանուրը ըստ գլուխ 9-ի/հազ․դրամ/</t>
  </si>
  <si>
    <t>Ընդհանուրը ըստ գլուխ 10-ի/հազ․դրամ/</t>
  </si>
  <si>
    <t>Սեբաստիա փողոցից Շահումյան 4-րդ փողոց՝ մինչև Բաբաջանյան փողոցի հատում
Улица им. Шаумян 4-й</t>
  </si>
  <si>
    <t>Ընդհանուրը ըստ գլուխ 11-ի/հազ․դրամ/</t>
  </si>
  <si>
    <t>Ընդհանուրը ըստ գլուխ 12-ի/հազ․դրամ/</t>
  </si>
  <si>
    <t>Ընդհանուրը ԱԱՀ-ով/հազ․ դրամ/</t>
  </si>
  <si>
    <t>Աջափնյակ, Շենգավիթ և Մալաթիա-Սեբաաստիա վարչական շրջաններ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</si>
</sst>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8">
    <font>
      <sz val="11"/>
      <color theme="1"/>
      <name val="Calibri"/>
      <family val="2"/>
      <charset val="204"/>
      <scheme val="minor"/>
    </font>
    <font>
      <sz val="11"/>
      <name val="GHEA Grapalat"/>
      <family val="3"/>
    </font>
    <font>
      <b/>
      <sz val="11"/>
      <name val="GHEA Grapalat"/>
      <family val="3"/>
    </font>
    <font>
      <sz val="10"/>
      <name val="Arial"/>
      <family val="2"/>
      <charset val="204"/>
    </font>
    <font>
      <b/>
      <i/>
      <sz val="13"/>
      <name val="GHEA Grapalat"/>
      <family val="3"/>
    </font>
    <font>
      <b/>
      <i/>
      <sz val="10"/>
      <name val="GHEA Grapalat"/>
      <family val="3"/>
    </font>
    <font>
      <i/>
      <sz val="10"/>
      <name val="GHEA Grapalat"/>
      <family val="3"/>
    </font>
    <font>
      <sz val="11"/>
      <color theme="1"/>
      <name val="Calibri"/>
      <family val="2"/>
      <charset val="204"/>
      <scheme val="minor"/>
    </font>
    <font>
      <b/>
      <sz val="10"/>
      <name val="GHEA Grapalat"/>
      <family val="3"/>
    </font>
    <font>
      <sz val="10"/>
      <name val="GHEA Grapalat"/>
      <family val="3"/>
    </font>
    <font>
      <vertAlign val="superscript"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FF0000"/>
      <name val="GHEA Grapalat"/>
      <family val="3"/>
    </font>
    <font>
      <b/>
      <sz val="10"/>
      <color theme="1"/>
      <name val="GHEA Grapalat"/>
      <family val="3"/>
    </font>
    <font>
      <b/>
      <i/>
      <sz val="11"/>
      <name val="GHEA Grapalat"/>
      <family val="3"/>
    </font>
    <font>
      <b/>
      <sz val="11"/>
      <color theme="1"/>
      <name val="GHEA Grapalat"/>
      <family val="3"/>
    </font>
    <font>
      <sz val="10"/>
      <name val="Helv"/>
      <charset val="204"/>
    </font>
    <font>
      <sz val="10"/>
      <name val="Times LatArm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Arial Armenian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0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18" fillId="0" borderId="0"/>
    <xf numFmtId="0" fontId="17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2" fontId="22" fillId="0" borderId="1" applyFill="0" applyBorder="0" applyAlignment="0">
      <alignment horizontal="right" vertical="center"/>
    </xf>
    <xf numFmtId="0" fontId="3" fillId="0" borderId="0"/>
    <xf numFmtId="0" fontId="3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0" fontId="21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3" fillId="4" borderId="6" applyNumberFormat="0" applyAlignment="0" applyProtection="0"/>
    <xf numFmtId="0" fontId="24" fillId="10" borderId="7" applyNumberFormat="0" applyAlignment="0" applyProtection="0"/>
    <xf numFmtId="0" fontId="25" fillId="10" borderId="6" applyNumberFormat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15" borderId="12" applyNumberFormat="0" applyAlignment="0" applyProtection="0"/>
    <xf numFmtId="0" fontId="31" fillId="0" borderId="0" applyNumberFormat="0" applyFill="0" applyBorder="0" applyAlignment="0" applyProtection="0"/>
    <xf numFmtId="0" fontId="32" fillId="11" borderId="0" applyNumberFormat="0" applyBorder="0" applyAlignment="0" applyProtection="0"/>
    <xf numFmtId="0" fontId="33" fillId="18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6" borderId="13" applyNumberFormat="0" applyFont="0" applyAlignment="0" applyProtection="0"/>
    <xf numFmtId="0" fontId="35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37" fillId="8" borderId="0" applyNumberFormat="0" applyBorder="0" applyAlignment="0" applyProtection="0"/>
    <xf numFmtId="0" fontId="19" fillId="0" borderId="0"/>
    <xf numFmtId="0" fontId="18" fillId="0" borderId="0"/>
    <xf numFmtId="0" fontId="3" fillId="0" borderId="0"/>
    <xf numFmtId="0" fontId="18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textRotation="90" wrapText="1"/>
    </xf>
    <xf numFmtId="2" fontId="9" fillId="0" borderId="1" xfId="4" applyNumberFormat="1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0" xfId="0" applyFont="1"/>
    <xf numFmtId="0" fontId="1" fillId="0" borderId="0" xfId="1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/>
    <xf numFmtId="0" fontId="12" fillId="0" borderId="1" xfId="0" applyFont="1" applyBorder="1" applyAlignment="1">
      <alignment vertical="top"/>
    </xf>
    <xf numFmtId="0" fontId="11" fillId="0" borderId="0" xfId="0" applyFont="1" applyAlignment="1">
      <alignment vertical="top"/>
    </xf>
    <xf numFmtId="0" fontId="14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49" fontId="5" fillId="0" borderId="0" xfId="2" applyNumberFormat="1" applyFont="1" applyAlignment="1">
      <alignment horizontal="center" vertical="top"/>
    </xf>
    <xf numFmtId="2" fontId="6" fillId="0" borderId="0" xfId="3" applyNumberFormat="1" applyFont="1" applyAlignment="1">
      <alignment horizontal="center" vertical="top"/>
    </xf>
    <xf numFmtId="0" fontId="12" fillId="0" borderId="0" xfId="0" applyFont="1" applyAlignment="1">
      <alignment vertical="top"/>
    </xf>
    <xf numFmtId="2" fontId="12" fillId="0" borderId="1" xfId="0" applyNumberFormat="1" applyFont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top"/>
    </xf>
    <xf numFmtId="2" fontId="16" fillId="0" borderId="1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2" fontId="9" fillId="0" borderId="1" xfId="4" applyNumberFormat="1" applyFont="1" applyBorder="1" applyAlignment="1">
      <alignment horizontal="center" vertical="top"/>
    </xf>
    <xf numFmtId="2" fontId="12" fillId="0" borderId="1" xfId="4" applyNumberFormat="1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2" fontId="9" fillId="0" borderId="1" xfId="4" applyNumberFormat="1" applyFont="1" applyBorder="1" applyAlignment="1">
      <alignment horizontal="center" vertical="top" wrapText="1"/>
    </xf>
    <xf numFmtId="0" fontId="8" fillId="0" borderId="1" xfId="4" applyFont="1" applyBorder="1" applyAlignment="1">
      <alignment horizontal="left" vertical="top" wrapText="1"/>
    </xf>
    <xf numFmtId="0" fontId="9" fillId="0" borderId="1" xfId="4" applyFont="1" applyBorder="1" applyAlignment="1">
      <alignment horizontal="left" vertical="top" wrapText="1"/>
    </xf>
    <xf numFmtId="0" fontId="12" fillId="0" borderId="1" xfId="4" applyFont="1" applyBorder="1" applyAlignment="1">
      <alignment vertical="top"/>
    </xf>
    <xf numFmtId="0" fontId="8" fillId="0" borderId="1" xfId="4" applyFont="1" applyBorder="1" applyAlignment="1">
      <alignment horizontal="center" vertical="top" wrapText="1"/>
    </xf>
    <xf numFmtId="2" fontId="12" fillId="0" borderId="1" xfId="4" applyNumberFormat="1" applyFont="1" applyBorder="1" applyAlignment="1">
      <alignment vertical="top"/>
    </xf>
    <xf numFmtId="0" fontId="8" fillId="19" borderId="1" xfId="0" applyFont="1" applyFill="1" applyBorder="1" applyAlignment="1">
      <alignment horizontal="center" vertical="center" wrapText="1"/>
    </xf>
    <xf numFmtId="0" fontId="8" fillId="19" borderId="1" xfId="0" applyFont="1" applyFill="1" applyBorder="1" applyAlignment="1">
      <alignment horizontal="left" vertical="center" wrapText="1"/>
    </xf>
    <xf numFmtId="0" fontId="14" fillId="19" borderId="1" xfId="0" applyFont="1" applyFill="1" applyBorder="1" applyAlignment="1">
      <alignment vertical="center"/>
    </xf>
    <xf numFmtId="0" fontId="9" fillId="19" borderId="1" xfId="0" applyFont="1" applyFill="1" applyBorder="1" applyAlignment="1">
      <alignment horizontal="center" vertical="center"/>
    </xf>
    <xf numFmtId="0" fontId="9" fillId="19" borderId="1" xfId="0" applyFont="1" applyFill="1" applyBorder="1" applyAlignment="1">
      <alignment horizontal="center" vertical="center" wrapText="1"/>
    </xf>
    <xf numFmtId="0" fontId="12" fillId="19" borderId="1" xfId="0" applyFont="1" applyFill="1" applyBorder="1" applyAlignment="1">
      <alignment vertical="center"/>
    </xf>
    <xf numFmtId="2" fontId="8" fillId="19" borderId="1" xfId="0" applyNumberFormat="1" applyFont="1" applyFill="1" applyBorder="1" applyAlignment="1">
      <alignment horizontal="center" vertical="center"/>
    </xf>
    <xf numFmtId="0" fontId="13" fillId="19" borderId="1" xfId="0" applyFont="1" applyFill="1" applyBorder="1" applyAlignment="1">
      <alignment vertical="center"/>
    </xf>
    <xf numFmtId="0" fontId="16" fillId="20" borderId="1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top"/>
    </xf>
    <xf numFmtId="164" fontId="16" fillId="0" borderId="0" xfId="0" applyNumberFormat="1" applyFont="1" applyFill="1" applyBorder="1" applyAlignment="1">
      <alignment horizontal="right" vertical="center"/>
    </xf>
    <xf numFmtId="0" fontId="8" fillId="0" borderId="0" xfId="4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/>
    </xf>
    <xf numFmtId="0" fontId="15" fillId="0" borderId="4" xfId="0" applyFont="1" applyBorder="1" applyAlignment="1">
      <alignment horizontal="right" vertical="top"/>
    </xf>
    <xf numFmtId="0" fontId="15" fillId="0" borderId="5" xfId="0" applyFont="1" applyBorder="1" applyAlignment="1">
      <alignment horizontal="right" vertical="top"/>
    </xf>
  </cellXfs>
  <cellStyles count="60"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60% — акцент1" xfId="19"/>
    <cellStyle name="60% — акцент2" xfId="20"/>
    <cellStyle name="60% — акцент3" xfId="21"/>
    <cellStyle name="60% — акцент4" xfId="22"/>
    <cellStyle name="60% — акцент5" xfId="23"/>
    <cellStyle name="60% — акцент6" xfId="24"/>
    <cellStyle name="edRascen" xfId="25"/>
    <cellStyle name="Normal" xfId="0" builtinId="0"/>
    <cellStyle name="Normal 2" xfId="26"/>
    <cellStyle name="Normal 2 2" xfId="27"/>
    <cellStyle name="Normal 2_Ampop 7 Eng Arm" xfId="28"/>
    <cellStyle name="Normal 3" xfId="29"/>
    <cellStyle name="Normal 4" xfId="30"/>
    <cellStyle name="Normal 5" xfId="4"/>
    <cellStyle name="Normal 6" xfId="2"/>
    <cellStyle name="Normal 6 2" xfId="58"/>
    <cellStyle name="Normal 6 3" xfId="31"/>
    <cellStyle name="Normal 7" xfId="5"/>
    <cellStyle name="Normal 8" xfId="57"/>
    <cellStyle name="Normal 9" xfId="59"/>
    <cellStyle name="Normal_Sat" xfId="1"/>
    <cellStyle name="Normal_Sat 2" xfId="3"/>
    <cellStyle name="Percent 2" xfId="32"/>
    <cellStyle name="Style 1" xfId="6"/>
    <cellStyle name="Акцент1" xfId="33"/>
    <cellStyle name="Акцент2" xfId="34"/>
    <cellStyle name="Акцент3" xfId="35"/>
    <cellStyle name="Акцент4" xfId="36"/>
    <cellStyle name="Акцент5" xfId="37"/>
    <cellStyle name="Акцент6" xfId="38"/>
    <cellStyle name="Ввод " xfId="39"/>
    <cellStyle name="Вывод" xfId="40"/>
    <cellStyle name="Вычисление" xfId="41"/>
    <cellStyle name="Заголовок 1" xfId="42"/>
    <cellStyle name="Заголовок 2" xfId="43"/>
    <cellStyle name="Заголовок 3" xfId="44"/>
    <cellStyle name="Заголовок 4" xfId="45"/>
    <cellStyle name="Итог" xfId="46"/>
    <cellStyle name="Контрольная ячейка" xfId="47"/>
    <cellStyle name="Название" xfId="48"/>
    <cellStyle name="Нейтральный" xfId="49"/>
    <cellStyle name="Обычный_Лист1" xfId="56"/>
    <cellStyle name="Плохой" xfId="50"/>
    <cellStyle name="Пояснение" xfId="51"/>
    <cellStyle name="Примечание" xfId="52"/>
    <cellStyle name="Связанная ячейка" xfId="53"/>
    <cellStyle name="Текст предупреждения" xfId="54"/>
    <cellStyle name="Хороший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zoomScaleNormal="100" zoomScaleSheetLayoutView="100" workbookViewId="0">
      <selection activeCell="I70" sqref="I70"/>
    </sheetView>
  </sheetViews>
  <sheetFormatPr defaultRowHeight="16.5"/>
  <cols>
    <col min="1" max="1" width="4.5703125" style="17" customWidth="1"/>
    <col min="2" max="2" width="52.5703125" style="17" customWidth="1"/>
    <col min="3" max="3" width="6" style="19" customWidth="1"/>
    <col min="4" max="4" width="8.28515625" style="20" customWidth="1"/>
    <col min="5" max="5" width="9.140625" style="17"/>
    <col min="6" max="6" width="12.5703125" style="17" customWidth="1"/>
    <col min="7" max="7" width="8.140625" style="17" customWidth="1"/>
    <col min="8" max="8" width="18.140625" style="17" customWidth="1"/>
    <col min="9" max="16384" width="9.140625" style="17"/>
  </cols>
  <sheetData>
    <row r="1" spans="1:7" ht="15.75" customHeight="1">
      <c r="A1" s="60" t="s">
        <v>19</v>
      </c>
      <c r="B1" s="60"/>
      <c r="C1" s="60"/>
      <c r="D1" s="60"/>
      <c r="E1" s="60"/>
      <c r="F1" s="60"/>
      <c r="G1" s="60"/>
    </row>
    <row r="2" spans="1:7" ht="53.25" customHeight="1">
      <c r="A2" s="61" t="s">
        <v>27</v>
      </c>
      <c r="B2" s="61"/>
      <c r="C2" s="61"/>
      <c r="D2" s="61"/>
      <c r="E2" s="61"/>
      <c r="F2" s="61"/>
      <c r="G2" s="61"/>
    </row>
    <row r="3" spans="1:7" ht="30.75" customHeight="1">
      <c r="A3" s="62" t="s">
        <v>13</v>
      </c>
      <c r="B3" s="62"/>
      <c r="C3" s="62"/>
      <c r="D3" s="62"/>
      <c r="E3" s="62"/>
      <c r="F3" s="62"/>
      <c r="G3" s="62"/>
    </row>
    <row r="4" spans="1:7" ht="119.25">
      <c r="A4" s="7" t="s">
        <v>20</v>
      </c>
      <c r="B4" s="7" t="s">
        <v>21</v>
      </c>
      <c r="C4" s="8" t="s">
        <v>22</v>
      </c>
      <c r="D4" s="8" t="s">
        <v>23</v>
      </c>
      <c r="E4" s="9" t="s">
        <v>24</v>
      </c>
      <c r="F4" s="8" t="s">
        <v>25</v>
      </c>
      <c r="G4" s="8" t="s">
        <v>26</v>
      </c>
    </row>
    <row r="5" spans="1:7">
      <c r="A5" s="10">
        <v>1</v>
      </c>
      <c r="B5" s="10">
        <f>A5+1</f>
        <v>2</v>
      </c>
      <c r="C5" s="11">
        <f t="shared" ref="C5:D5" si="0">B5+1</f>
        <v>3</v>
      </c>
      <c r="D5" s="11">
        <f t="shared" si="0"/>
        <v>4</v>
      </c>
      <c r="E5" s="12">
        <v>5</v>
      </c>
      <c r="F5" s="12">
        <v>6</v>
      </c>
      <c r="G5" s="12">
        <v>7</v>
      </c>
    </row>
    <row r="6" spans="1:7" s="26" customFormat="1" ht="57">
      <c r="A6" s="13" t="s">
        <v>29</v>
      </c>
      <c r="B6" s="14" t="s">
        <v>9</v>
      </c>
      <c r="C6" s="10"/>
      <c r="D6" s="10"/>
      <c r="E6" s="25"/>
      <c r="F6" s="25"/>
      <c r="G6" s="25"/>
    </row>
    <row r="7" spans="1:7" s="26" customFormat="1">
      <c r="A7" s="13" t="s">
        <v>28</v>
      </c>
      <c r="B7" s="15" t="s">
        <v>0</v>
      </c>
      <c r="C7" s="10"/>
      <c r="D7" s="10"/>
      <c r="E7" s="25"/>
      <c r="F7" s="25"/>
      <c r="G7" s="25"/>
    </row>
    <row r="8" spans="1:7" s="26" customFormat="1" ht="27">
      <c r="A8" s="10">
        <v>1</v>
      </c>
      <c r="B8" s="16" t="s">
        <v>49</v>
      </c>
      <c r="C8" s="10" t="s">
        <v>33</v>
      </c>
      <c r="D8" s="10">
        <f>D15</f>
        <v>9767</v>
      </c>
      <c r="E8" s="36">
        <v>0.71381149344054007</v>
      </c>
      <c r="F8" s="36">
        <f>+D8*E8</f>
        <v>6971.7968564337552</v>
      </c>
      <c r="G8" s="25"/>
    </row>
    <row r="9" spans="1:7" s="26" customFormat="1">
      <c r="A9" s="10"/>
      <c r="B9" s="63" t="s">
        <v>30</v>
      </c>
      <c r="C9" s="64"/>
      <c r="D9" s="64"/>
      <c r="E9" s="65"/>
      <c r="F9" s="37">
        <f>+SUM(F8)</f>
        <v>6971.7968564337552</v>
      </c>
      <c r="G9" s="39">
        <f>+ROUND(F9*100/$F$70,3)</f>
        <v>1.2669999999999999</v>
      </c>
    </row>
    <row r="10" spans="1:7" s="26" customFormat="1">
      <c r="A10" s="13" t="s">
        <v>35</v>
      </c>
      <c r="B10" s="15" t="s">
        <v>2</v>
      </c>
      <c r="C10" s="10"/>
      <c r="D10" s="10"/>
      <c r="E10" s="25"/>
      <c r="F10" s="25"/>
      <c r="G10" s="25"/>
    </row>
    <row r="11" spans="1:7" s="26" customFormat="1">
      <c r="A11" s="10">
        <v>1</v>
      </c>
      <c r="B11" s="16" t="s">
        <v>3</v>
      </c>
      <c r="C11" s="10" t="s">
        <v>33</v>
      </c>
      <c r="D11" s="10">
        <f>D15*0.03</f>
        <v>293.01</v>
      </c>
      <c r="E11" s="36">
        <v>4.8590696542659426</v>
      </c>
      <c r="F11" s="36">
        <f>+D11*E11</f>
        <v>1423.7559993964637</v>
      </c>
      <c r="G11" s="25"/>
    </row>
    <row r="12" spans="1:7" s="26" customFormat="1">
      <c r="A12" s="10">
        <v>2</v>
      </c>
      <c r="B12" s="16" t="s">
        <v>14</v>
      </c>
      <c r="C12" s="10" t="s">
        <v>7</v>
      </c>
      <c r="D12" s="28">
        <f>+D11*0.04*2.2</f>
        <v>25.784880000000001</v>
      </c>
      <c r="E12" s="36">
        <v>1.4152766917908308</v>
      </c>
      <c r="F12" s="36">
        <f t="shared" ref="F12:F15" si="1">+D12*E12</f>
        <v>36.492739664623556</v>
      </c>
      <c r="G12" s="25"/>
    </row>
    <row r="13" spans="1:7" s="26" customFormat="1">
      <c r="A13" s="10">
        <v>3</v>
      </c>
      <c r="B13" s="16" t="s">
        <v>4</v>
      </c>
      <c r="C13" s="10" t="s">
        <v>7</v>
      </c>
      <c r="D13" s="10">
        <f>D14*0.2*0.0705</f>
        <v>137.71469999999999</v>
      </c>
      <c r="E13" s="36">
        <v>43.169166267819648</v>
      </c>
      <c r="F13" s="36">
        <f t="shared" si="1"/>
        <v>5945.0287818229026</v>
      </c>
      <c r="G13" s="25"/>
    </row>
    <row r="14" spans="1:7" s="26" customFormat="1">
      <c r="A14" s="10">
        <v>4</v>
      </c>
      <c r="B14" s="16" t="s">
        <v>8</v>
      </c>
      <c r="C14" s="10" t="s">
        <v>33</v>
      </c>
      <c r="D14" s="10">
        <f>D15</f>
        <v>9767</v>
      </c>
      <c r="E14" s="36">
        <v>0.17261582489046801</v>
      </c>
      <c r="F14" s="36">
        <f t="shared" si="1"/>
        <v>1685.9387617052009</v>
      </c>
      <c r="G14" s="25"/>
    </row>
    <row r="15" spans="1:7" s="26" customFormat="1" ht="27">
      <c r="A15" s="10">
        <v>5</v>
      </c>
      <c r="B15" s="16" t="s">
        <v>5</v>
      </c>
      <c r="C15" s="10" t="s">
        <v>33</v>
      </c>
      <c r="D15" s="10">
        <v>9767</v>
      </c>
      <c r="E15" s="36">
        <v>5.137277800582229</v>
      </c>
      <c r="F15" s="36">
        <f t="shared" si="1"/>
        <v>50175.79227828663</v>
      </c>
      <c r="G15" s="25"/>
    </row>
    <row r="16" spans="1:7" s="26" customFormat="1">
      <c r="A16" s="10"/>
      <c r="B16" s="63" t="s">
        <v>31</v>
      </c>
      <c r="C16" s="64"/>
      <c r="D16" s="64"/>
      <c r="E16" s="65"/>
      <c r="F16" s="37">
        <f>+SUM(F11:F15)</f>
        <v>59267.008560875824</v>
      </c>
      <c r="G16" s="39">
        <f>+ROUND(F16*100/$F$70,3)</f>
        <v>10.768000000000001</v>
      </c>
    </row>
    <row r="17" spans="1:7" s="26" customFormat="1">
      <c r="A17" s="13" t="s">
        <v>36</v>
      </c>
      <c r="B17" s="15" t="s">
        <v>17</v>
      </c>
      <c r="C17" s="10"/>
      <c r="D17" s="10"/>
      <c r="E17" s="25"/>
      <c r="F17" s="25"/>
      <c r="G17" s="25"/>
    </row>
    <row r="18" spans="1:7" s="26" customFormat="1">
      <c r="A18" s="10">
        <v>1</v>
      </c>
      <c r="B18" s="16" t="s">
        <v>15</v>
      </c>
      <c r="C18" s="10" t="s">
        <v>16</v>
      </c>
      <c r="D18" s="10">
        <v>38</v>
      </c>
      <c r="E18" s="36">
        <v>3.1338400611387227</v>
      </c>
      <c r="F18" s="36">
        <f>+D18*E18</f>
        <v>119.08592232327146</v>
      </c>
      <c r="G18" s="25"/>
    </row>
    <row r="19" spans="1:7" s="26" customFormat="1" ht="27">
      <c r="A19" s="10">
        <v>2</v>
      </c>
      <c r="B19" s="16" t="s">
        <v>6</v>
      </c>
      <c r="C19" s="10" t="s">
        <v>34</v>
      </c>
      <c r="D19" s="10">
        <f>+D18*0.12</f>
        <v>4.5599999999999996</v>
      </c>
      <c r="E19" s="36">
        <v>68.136806447604869</v>
      </c>
      <c r="F19" s="36">
        <f>+D19*E19</f>
        <v>310.70383740107815</v>
      </c>
      <c r="G19" s="25"/>
    </row>
    <row r="20" spans="1:7" s="26" customFormat="1">
      <c r="A20" s="10"/>
      <c r="B20" s="63" t="s">
        <v>32</v>
      </c>
      <c r="C20" s="64"/>
      <c r="D20" s="64"/>
      <c r="E20" s="65"/>
      <c r="F20" s="37">
        <f>+SUM(F18:F19)</f>
        <v>429.78975972434961</v>
      </c>
      <c r="G20" s="39">
        <f>+ROUND(F20*100/$F$70,3)</f>
        <v>7.8E-2</v>
      </c>
    </row>
    <row r="21" spans="1:7" s="26" customFormat="1">
      <c r="A21" s="10"/>
      <c r="B21" s="63" t="s">
        <v>46</v>
      </c>
      <c r="C21" s="64"/>
      <c r="D21" s="64"/>
      <c r="E21" s="65"/>
      <c r="F21" s="37">
        <f>+SUM(F7:F20)/2</f>
        <v>66668.595177033931</v>
      </c>
      <c r="G21" s="39">
        <f>+ROUND(F21*100/$F$70,3)</f>
        <v>12.113</v>
      </c>
    </row>
    <row r="22" spans="1:7" s="26" customFormat="1" ht="42.75">
      <c r="A22" s="13" t="s">
        <v>37</v>
      </c>
      <c r="B22" s="14" t="s">
        <v>10</v>
      </c>
      <c r="C22" s="29"/>
      <c r="D22" s="10"/>
      <c r="E22" s="25"/>
      <c r="F22" s="25"/>
      <c r="G22" s="39"/>
    </row>
    <row r="23" spans="1:7" s="26" customFormat="1">
      <c r="A23" s="13" t="s">
        <v>28</v>
      </c>
      <c r="B23" s="15" t="s">
        <v>0</v>
      </c>
      <c r="C23" s="10"/>
      <c r="D23" s="10"/>
      <c r="E23" s="25"/>
      <c r="F23" s="25"/>
      <c r="G23" s="39"/>
    </row>
    <row r="24" spans="1:7" s="26" customFormat="1" ht="27">
      <c r="A24" s="10">
        <v>1</v>
      </c>
      <c r="B24" s="16" t="s">
        <v>1</v>
      </c>
      <c r="C24" s="10" t="s">
        <v>33</v>
      </c>
      <c r="D24" s="10">
        <f>D31</f>
        <v>17318</v>
      </c>
      <c r="E24" s="36">
        <v>0.71381149344054007</v>
      </c>
      <c r="F24" s="36">
        <f>+D24*E24</f>
        <v>12361.787443403273</v>
      </c>
      <c r="G24" s="39"/>
    </row>
    <row r="25" spans="1:7" s="26" customFormat="1">
      <c r="A25" s="10"/>
      <c r="B25" s="63" t="s">
        <v>30</v>
      </c>
      <c r="C25" s="64"/>
      <c r="D25" s="64"/>
      <c r="E25" s="65"/>
      <c r="F25" s="37">
        <f>+SUM(F24)</f>
        <v>12361.787443403273</v>
      </c>
      <c r="G25" s="39">
        <f>+ROUND(F25*100/$F$70,3)</f>
        <v>2.246</v>
      </c>
    </row>
    <row r="26" spans="1:7" s="26" customFormat="1">
      <c r="A26" s="13" t="s">
        <v>35</v>
      </c>
      <c r="B26" s="15" t="s">
        <v>2</v>
      </c>
      <c r="C26" s="10"/>
      <c r="D26" s="10"/>
      <c r="E26" s="25"/>
      <c r="F26" s="25"/>
      <c r="G26" s="39"/>
    </row>
    <row r="27" spans="1:7" s="26" customFormat="1">
      <c r="A27" s="10">
        <v>1</v>
      </c>
      <c r="B27" s="16" t="s">
        <v>3</v>
      </c>
      <c r="C27" s="10" t="s">
        <v>33</v>
      </c>
      <c r="D27" s="10">
        <f>D24*0.03</f>
        <v>519.54</v>
      </c>
      <c r="E27" s="36">
        <v>4.8590696542659426</v>
      </c>
      <c r="F27" s="36">
        <f>+D27*E27</f>
        <v>2524.4810481773275</v>
      </c>
      <c r="G27" s="39"/>
    </row>
    <row r="28" spans="1:7" s="26" customFormat="1">
      <c r="A28" s="10">
        <v>2</v>
      </c>
      <c r="B28" s="16" t="s">
        <v>14</v>
      </c>
      <c r="C28" s="10" t="s">
        <v>7</v>
      </c>
      <c r="D28" s="28">
        <f>+D27*0.04*2.2</f>
        <v>45.719519999999996</v>
      </c>
      <c r="E28" s="36">
        <v>1.4152766917908308</v>
      </c>
      <c r="F28" s="36">
        <f t="shared" ref="F28:F31" si="2">+D28*E28</f>
        <v>64.705771015864713</v>
      </c>
      <c r="G28" s="39"/>
    </row>
    <row r="29" spans="1:7" s="26" customFormat="1">
      <c r="A29" s="10">
        <v>3</v>
      </c>
      <c r="B29" s="16" t="s">
        <v>4</v>
      </c>
      <c r="C29" s="10" t="s">
        <v>7</v>
      </c>
      <c r="D29" s="10">
        <f>D30*0.2*0.0705</f>
        <v>244.18379999999999</v>
      </c>
      <c r="E29" s="36">
        <v>43.169166267819648</v>
      </c>
      <c r="F29" s="36">
        <f t="shared" si="2"/>
        <v>10541.211062108019</v>
      </c>
      <c r="G29" s="39"/>
    </row>
    <row r="30" spans="1:7" s="26" customFormat="1">
      <c r="A30" s="10">
        <v>4</v>
      </c>
      <c r="B30" s="16" t="s">
        <v>8</v>
      </c>
      <c r="C30" s="10" t="s">
        <v>33</v>
      </c>
      <c r="D30" s="10">
        <f>D31</f>
        <v>17318</v>
      </c>
      <c r="E30" s="36">
        <v>0.17261582489046801</v>
      </c>
      <c r="F30" s="36">
        <f t="shared" si="2"/>
        <v>2989.3608554531247</v>
      </c>
      <c r="G30" s="39"/>
    </row>
    <row r="31" spans="1:7" s="26" customFormat="1" ht="27">
      <c r="A31" s="10">
        <v>5</v>
      </c>
      <c r="B31" s="16" t="s">
        <v>5</v>
      </c>
      <c r="C31" s="10" t="s">
        <v>33</v>
      </c>
      <c r="D31" s="10">
        <v>17318</v>
      </c>
      <c r="E31" s="36">
        <v>5.137277800582229</v>
      </c>
      <c r="F31" s="36">
        <f t="shared" si="2"/>
        <v>88967.376950483042</v>
      </c>
      <c r="G31" s="39"/>
    </row>
    <row r="32" spans="1:7" s="26" customFormat="1">
      <c r="A32" s="10"/>
      <c r="B32" s="63" t="s">
        <v>31</v>
      </c>
      <c r="C32" s="64"/>
      <c r="D32" s="64"/>
      <c r="E32" s="65"/>
      <c r="F32" s="27">
        <f>+SUM(F27:F31)</f>
        <v>105087.13568723737</v>
      </c>
      <c r="G32" s="39">
        <f>+ROUND(F32*100/$F$70,3)</f>
        <v>19.093</v>
      </c>
    </row>
    <row r="33" spans="1:7" s="26" customFormat="1">
      <c r="A33" s="13" t="s">
        <v>36</v>
      </c>
      <c r="B33" s="15" t="s">
        <v>17</v>
      </c>
      <c r="C33" s="10"/>
      <c r="D33" s="10"/>
      <c r="E33" s="25"/>
      <c r="F33" s="25"/>
      <c r="G33" s="39"/>
    </row>
    <row r="34" spans="1:7" s="26" customFormat="1">
      <c r="A34" s="10"/>
      <c r="B34" s="16" t="s">
        <v>15</v>
      </c>
      <c r="C34" s="10" t="s">
        <v>16</v>
      </c>
      <c r="D34" s="10">
        <v>51</v>
      </c>
      <c r="E34" s="36">
        <v>3.1338400611387227</v>
      </c>
      <c r="F34" s="36">
        <f>+D34*E34</f>
        <v>159.82584311807486</v>
      </c>
      <c r="G34" s="39"/>
    </row>
    <row r="35" spans="1:7" s="26" customFormat="1" ht="27">
      <c r="A35" s="10">
        <v>1</v>
      </c>
      <c r="B35" s="16" t="s">
        <v>6</v>
      </c>
      <c r="C35" s="10" t="s">
        <v>34</v>
      </c>
      <c r="D35" s="10">
        <f>+D34*0.12</f>
        <v>6.12</v>
      </c>
      <c r="E35" s="36">
        <v>68.136806447604869</v>
      </c>
      <c r="F35" s="36">
        <f>+D35*E35</f>
        <v>416.99725545934183</v>
      </c>
      <c r="G35" s="39"/>
    </row>
    <row r="36" spans="1:7" s="26" customFormat="1">
      <c r="A36" s="10"/>
      <c r="B36" s="63" t="s">
        <v>32</v>
      </c>
      <c r="C36" s="64"/>
      <c r="D36" s="64"/>
      <c r="E36" s="65"/>
      <c r="F36" s="37">
        <f>+SUM(F34:F35)</f>
        <v>576.82309857741666</v>
      </c>
      <c r="G36" s="39">
        <f>+ROUND(F36*100/$F$70,3)</f>
        <v>0.105</v>
      </c>
    </row>
    <row r="37" spans="1:7" s="26" customFormat="1">
      <c r="A37" s="10"/>
      <c r="B37" s="63" t="s">
        <v>45</v>
      </c>
      <c r="C37" s="64"/>
      <c r="D37" s="64"/>
      <c r="E37" s="65"/>
      <c r="F37" s="27">
        <f>+SUM(F23:F36)/2</f>
        <v>118025.74622921806</v>
      </c>
      <c r="G37" s="39">
        <f>+ROUND(F37*100/$F$70,3)</f>
        <v>21.443999999999999</v>
      </c>
    </row>
    <row r="38" spans="1:7" s="26" customFormat="1" ht="71.25">
      <c r="A38" s="13" t="s">
        <v>38</v>
      </c>
      <c r="B38" s="14" t="s">
        <v>12</v>
      </c>
      <c r="C38" s="29"/>
      <c r="D38" s="10"/>
      <c r="E38" s="30"/>
      <c r="F38" s="25"/>
      <c r="G38" s="39"/>
    </row>
    <row r="39" spans="1:7" s="26" customFormat="1">
      <c r="A39" s="10"/>
      <c r="B39" s="15" t="s">
        <v>0</v>
      </c>
      <c r="C39" s="10"/>
      <c r="D39" s="10"/>
      <c r="E39" s="25"/>
      <c r="F39" s="25"/>
      <c r="G39" s="39"/>
    </row>
    <row r="40" spans="1:7" s="26" customFormat="1" ht="27">
      <c r="A40" s="10">
        <v>1</v>
      </c>
      <c r="B40" s="16" t="s">
        <v>1</v>
      </c>
      <c r="C40" s="10" t="s">
        <v>33</v>
      </c>
      <c r="D40" s="10">
        <f>D47</f>
        <v>15540</v>
      </c>
      <c r="E40" s="36">
        <v>0.71381149344054007</v>
      </c>
      <c r="F40" s="36">
        <f>+D40*E40</f>
        <v>11092.630608065992</v>
      </c>
      <c r="G40" s="39"/>
    </row>
    <row r="41" spans="1:7" s="26" customFormat="1">
      <c r="A41" s="10"/>
      <c r="B41" s="63" t="s">
        <v>30</v>
      </c>
      <c r="C41" s="64"/>
      <c r="D41" s="64"/>
      <c r="E41" s="65"/>
      <c r="F41" s="37">
        <f>+SUM(F40)</f>
        <v>11092.630608065992</v>
      </c>
      <c r="G41" s="39">
        <f>+ROUND(F41*100/$F$70,3)</f>
        <v>2.0150000000000001</v>
      </c>
    </row>
    <row r="42" spans="1:7" s="26" customFormat="1">
      <c r="A42" s="10"/>
      <c r="B42" s="15" t="s">
        <v>2</v>
      </c>
      <c r="C42" s="10"/>
      <c r="D42" s="10"/>
      <c r="E42" s="25"/>
      <c r="F42" s="25"/>
      <c r="G42" s="39"/>
    </row>
    <row r="43" spans="1:7" s="26" customFormat="1">
      <c r="A43" s="10">
        <v>1</v>
      </c>
      <c r="B43" s="16" t="s">
        <v>3</v>
      </c>
      <c r="C43" s="10" t="s">
        <v>33</v>
      </c>
      <c r="D43" s="10">
        <f>D40*0.03</f>
        <v>466.2</v>
      </c>
      <c r="E43" s="36">
        <v>4.8590696542659426</v>
      </c>
      <c r="F43" s="36">
        <f>+D43*E43</f>
        <v>2265.2982728187826</v>
      </c>
      <c r="G43" s="39"/>
    </row>
    <row r="44" spans="1:7" s="26" customFormat="1">
      <c r="A44" s="10"/>
      <c r="B44" s="16" t="s">
        <v>14</v>
      </c>
      <c r="C44" s="10" t="s">
        <v>7</v>
      </c>
      <c r="D44" s="28">
        <f>+D43*0.04*2.2</f>
        <v>41.025600000000004</v>
      </c>
      <c r="E44" s="36">
        <v>1.4152766917908308</v>
      </c>
      <c r="F44" s="36">
        <f t="shared" ref="F44:F47" si="3">+D44*E44</f>
        <v>58.062575446733916</v>
      </c>
      <c r="G44" s="39"/>
    </row>
    <row r="45" spans="1:7" s="26" customFormat="1">
      <c r="A45" s="10">
        <f>A43+1</f>
        <v>2</v>
      </c>
      <c r="B45" s="16" t="s">
        <v>4</v>
      </c>
      <c r="C45" s="10" t="s">
        <v>7</v>
      </c>
      <c r="D45" s="10">
        <f>D46*0.2*0.0705</f>
        <v>219.11399999999998</v>
      </c>
      <c r="E45" s="36">
        <v>43.169166267819648</v>
      </c>
      <c r="F45" s="36">
        <f t="shared" si="3"/>
        <v>9458.9686976070334</v>
      </c>
      <c r="G45" s="39"/>
    </row>
    <row r="46" spans="1:7" s="26" customFormat="1">
      <c r="A46" s="10">
        <f t="shared" ref="A46:A47" si="4">A45+1</f>
        <v>3</v>
      </c>
      <c r="B46" s="16" t="s">
        <v>8</v>
      </c>
      <c r="C46" s="10" t="s">
        <v>33</v>
      </c>
      <c r="D46" s="10">
        <f>D47</f>
        <v>15540</v>
      </c>
      <c r="E46" s="36">
        <v>0.17261582489046801</v>
      </c>
      <c r="F46" s="36">
        <f t="shared" si="3"/>
        <v>2682.4499187978727</v>
      </c>
      <c r="G46" s="39"/>
    </row>
    <row r="47" spans="1:7" s="26" customFormat="1" ht="27">
      <c r="A47" s="10">
        <f t="shared" si="4"/>
        <v>4</v>
      </c>
      <c r="B47" s="16" t="s">
        <v>5</v>
      </c>
      <c r="C47" s="10" t="s">
        <v>33</v>
      </c>
      <c r="D47" s="10">
        <v>15540</v>
      </c>
      <c r="E47" s="36">
        <v>5.137277800582229</v>
      </c>
      <c r="F47" s="36">
        <f t="shared" si="3"/>
        <v>79833.297021047838</v>
      </c>
      <c r="G47" s="39"/>
    </row>
    <row r="48" spans="1:7" s="26" customFormat="1">
      <c r="A48" s="10"/>
      <c r="B48" s="63" t="s">
        <v>31</v>
      </c>
      <c r="C48" s="64"/>
      <c r="D48" s="64"/>
      <c r="E48" s="65"/>
      <c r="F48" s="37">
        <f>+SUM(F43:F47)</f>
        <v>94298.076485718266</v>
      </c>
      <c r="G48" s="39">
        <f>+ROUND(F48*100/$F$70,3)</f>
        <v>17.132999999999999</v>
      </c>
    </row>
    <row r="49" spans="1:7" s="26" customFormat="1">
      <c r="A49" s="10"/>
      <c r="B49" s="15" t="s">
        <v>17</v>
      </c>
      <c r="C49" s="10"/>
      <c r="D49" s="10"/>
      <c r="E49" s="25"/>
      <c r="F49" s="25"/>
      <c r="G49" s="39"/>
    </row>
    <row r="50" spans="1:7" s="26" customFormat="1">
      <c r="A50" s="10"/>
      <c r="B50" s="16" t="s">
        <v>15</v>
      </c>
      <c r="C50" s="10" t="s">
        <v>16</v>
      </c>
      <c r="D50" s="10">
        <v>42</v>
      </c>
      <c r="E50" s="36">
        <v>3.1338400611387227</v>
      </c>
      <c r="F50" s="36">
        <f>+D50*E50</f>
        <v>131.62128256782634</v>
      </c>
      <c r="G50" s="39"/>
    </row>
    <row r="51" spans="1:7" s="26" customFormat="1" ht="27">
      <c r="A51" s="10">
        <v>1</v>
      </c>
      <c r="B51" s="16" t="s">
        <v>6</v>
      </c>
      <c r="C51" s="10" t="s">
        <v>34</v>
      </c>
      <c r="D51" s="10">
        <f>0.12*D50</f>
        <v>5.04</v>
      </c>
      <c r="E51" s="36">
        <v>68.136806447604869</v>
      </c>
      <c r="F51" s="36">
        <f>+D51*E51</f>
        <v>343.40950449592856</v>
      </c>
      <c r="G51" s="39"/>
    </row>
    <row r="52" spans="1:7" s="26" customFormat="1">
      <c r="A52" s="10"/>
      <c r="B52" s="63" t="s">
        <v>32</v>
      </c>
      <c r="C52" s="64"/>
      <c r="D52" s="64"/>
      <c r="E52" s="65"/>
      <c r="F52" s="37">
        <f>+SUM(F50:F51)</f>
        <v>475.03078706375493</v>
      </c>
      <c r="G52" s="39">
        <f>+ROUND(F52*100/$F$70,3)</f>
        <v>8.5999999999999993E-2</v>
      </c>
    </row>
    <row r="53" spans="1:7" s="26" customFormat="1">
      <c r="A53" s="10"/>
      <c r="B53" s="63" t="s">
        <v>44</v>
      </c>
      <c r="C53" s="64"/>
      <c r="D53" s="64"/>
      <c r="E53" s="65"/>
      <c r="F53" s="27">
        <f>+SUM(F39:F52)/2</f>
        <v>105865.73788084803</v>
      </c>
      <c r="G53" s="39">
        <f>+ROUND(F53*100/$F$70,3)</f>
        <v>19.234999999999999</v>
      </c>
    </row>
    <row r="54" spans="1:7" s="26" customFormat="1" ht="57">
      <c r="A54" s="13" t="s">
        <v>39</v>
      </c>
      <c r="B54" s="14" t="s">
        <v>11</v>
      </c>
      <c r="C54" s="29"/>
      <c r="D54" s="10"/>
      <c r="E54" s="25"/>
      <c r="F54" s="25"/>
      <c r="G54" s="39"/>
    </row>
    <row r="55" spans="1:7" s="26" customFormat="1">
      <c r="A55" s="10"/>
      <c r="B55" s="15" t="s">
        <v>0</v>
      </c>
      <c r="C55" s="10"/>
      <c r="D55" s="10"/>
      <c r="E55" s="25"/>
      <c r="F55" s="25"/>
      <c r="G55" s="39"/>
    </row>
    <row r="56" spans="1:7" s="26" customFormat="1" ht="27">
      <c r="A56" s="10">
        <v>1</v>
      </c>
      <c r="B56" s="16" t="s">
        <v>1</v>
      </c>
      <c r="C56" s="10" t="s">
        <v>33</v>
      </c>
      <c r="D56" s="10">
        <f>D63</f>
        <v>38220</v>
      </c>
      <c r="E56" s="36">
        <v>0.71381149344054007</v>
      </c>
      <c r="F56" s="36">
        <f>+D56*E56</f>
        <v>27281.875279297441</v>
      </c>
      <c r="G56" s="39"/>
    </row>
    <row r="57" spans="1:7" s="26" customFormat="1">
      <c r="A57" s="10"/>
      <c r="B57" s="63" t="s">
        <v>30</v>
      </c>
      <c r="C57" s="64"/>
      <c r="D57" s="64"/>
      <c r="E57" s="65"/>
      <c r="F57" s="37">
        <f>+SUM(F56)</f>
        <v>27281.875279297441</v>
      </c>
      <c r="G57" s="39">
        <f>+ROUND(F57*100/$F$70,3)</f>
        <v>4.9569999999999999</v>
      </c>
    </row>
    <row r="58" spans="1:7" s="26" customFormat="1">
      <c r="A58" s="10"/>
      <c r="B58" s="15" t="s">
        <v>2</v>
      </c>
      <c r="C58" s="10"/>
      <c r="D58" s="10"/>
      <c r="E58" s="25"/>
      <c r="F58" s="25"/>
      <c r="G58" s="39"/>
    </row>
    <row r="59" spans="1:7" s="26" customFormat="1">
      <c r="A59" s="10">
        <v>1</v>
      </c>
      <c r="B59" s="16" t="s">
        <v>3</v>
      </c>
      <c r="C59" s="10" t="s">
        <v>33</v>
      </c>
      <c r="D59" s="10">
        <f>D56*0.03</f>
        <v>1146.5999999999999</v>
      </c>
      <c r="E59" s="36">
        <v>4.8590696542659426</v>
      </c>
      <c r="F59" s="36">
        <f>+D59*E59</f>
        <v>5571.4092655813292</v>
      </c>
      <c r="G59" s="39"/>
    </row>
    <row r="60" spans="1:7" s="26" customFormat="1">
      <c r="A60" s="10"/>
      <c r="B60" s="16" t="s">
        <v>14</v>
      </c>
      <c r="C60" s="10" t="s">
        <v>7</v>
      </c>
      <c r="D60" s="28">
        <f>+D59*0.04*2.2</f>
        <v>100.9008</v>
      </c>
      <c r="E60" s="36">
        <v>1.4152766917908308</v>
      </c>
      <c r="F60" s="36">
        <f t="shared" ref="F60:F63" si="5">+D60*E60</f>
        <v>142.80255042304827</v>
      </c>
      <c r="G60" s="39"/>
    </row>
    <row r="61" spans="1:7" s="26" customFormat="1">
      <c r="A61" s="10">
        <f>A59+1</f>
        <v>2</v>
      </c>
      <c r="B61" s="16" t="s">
        <v>4</v>
      </c>
      <c r="C61" s="10" t="s">
        <v>7</v>
      </c>
      <c r="D61" s="10">
        <f>D62*0.2*0.0705</f>
        <v>538.90199999999993</v>
      </c>
      <c r="E61" s="36">
        <v>43.169166267819648</v>
      </c>
      <c r="F61" s="36">
        <f t="shared" si="5"/>
        <v>23263.950040060539</v>
      </c>
      <c r="G61" s="39"/>
    </row>
    <row r="62" spans="1:7" s="26" customFormat="1">
      <c r="A62" s="10">
        <f t="shared" ref="A62:A63" si="6">A61+1</f>
        <v>3</v>
      </c>
      <c r="B62" s="16" t="s">
        <v>8</v>
      </c>
      <c r="C62" s="10" t="s">
        <v>33</v>
      </c>
      <c r="D62" s="10">
        <f>D63</f>
        <v>38220</v>
      </c>
      <c r="E62" s="36">
        <v>0.17261582489046801</v>
      </c>
      <c r="F62" s="36">
        <f t="shared" si="5"/>
        <v>6597.3768273136875</v>
      </c>
      <c r="G62" s="39"/>
    </row>
    <row r="63" spans="1:7" s="26" customFormat="1" ht="27">
      <c r="A63" s="10">
        <f t="shared" si="6"/>
        <v>4</v>
      </c>
      <c r="B63" s="16" t="s">
        <v>5</v>
      </c>
      <c r="C63" s="10" t="s">
        <v>33</v>
      </c>
      <c r="D63" s="10">
        <v>38220</v>
      </c>
      <c r="E63" s="36">
        <v>5.137277800582229</v>
      </c>
      <c r="F63" s="36">
        <f t="shared" si="5"/>
        <v>196346.7575382528</v>
      </c>
      <c r="G63" s="39"/>
    </row>
    <row r="64" spans="1:7" s="26" customFormat="1">
      <c r="A64" s="10"/>
      <c r="B64" s="63" t="s">
        <v>31</v>
      </c>
      <c r="C64" s="64"/>
      <c r="D64" s="64"/>
      <c r="E64" s="65"/>
      <c r="F64" s="37">
        <f>+SUM(F59:F63)</f>
        <v>231922.2962216314</v>
      </c>
      <c r="G64" s="39">
        <f>+ROUND(F64*100/$F$70,3)</f>
        <v>42.137999999999998</v>
      </c>
    </row>
    <row r="65" spans="1:8" s="26" customFormat="1">
      <c r="A65" s="10"/>
      <c r="B65" s="15" t="s">
        <v>17</v>
      </c>
      <c r="C65" s="10"/>
      <c r="D65" s="10"/>
      <c r="E65" s="25"/>
      <c r="F65" s="25"/>
      <c r="G65" s="39"/>
    </row>
    <row r="66" spans="1:8" s="26" customFormat="1">
      <c r="A66" s="10"/>
      <c r="B66" s="16" t="s">
        <v>15</v>
      </c>
      <c r="C66" s="10" t="s">
        <v>16</v>
      </c>
      <c r="D66" s="10">
        <v>55</v>
      </c>
      <c r="E66" s="36">
        <v>3.1338400611387227</v>
      </c>
      <c r="F66" s="36">
        <f>+D66*E66</f>
        <v>172.36120336262974</v>
      </c>
      <c r="G66" s="39"/>
    </row>
    <row r="67" spans="1:8" s="26" customFormat="1" ht="27">
      <c r="A67" s="10">
        <v>1</v>
      </c>
      <c r="B67" s="16" t="s">
        <v>6</v>
      </c>
      <c r="C67" s="10" t="s">
        <v>18</v>
      </c>
      <c r="D67" s="10">
        <f>0.12*D66</f>
        <v>6.6</v>
      </c>
      <c r="E67" s="36">
        <v>68.136806447604869</v>
      </c>
      <c r="F67" s="36">
        <f>+D67*E67</f>
        <v>449.70292255419213</v>
      </c>
      <c r="G67" s="39"/>
    </row>
    <row r="68" spans="1:8" s="26" customFormat="1">
      <c r="A68" s="10"/>
      <c r="B68" s="63" t="s">
        <v>32</v>
      </c>
      <c r="C68" s="64"/>
      <c r="D68" s="64"/>
      <c r="E68" s="65"/>
      <c r="F68" s="37">
        <f>+SUM(F66:F67)</f>
        <v>622.06412591682192</v>
      </c>
      <c r="G68" s="39">
        <f>+ROUND(F68*100/$F$70,3)</f>
        <v>0.113</v>
      </c>
    </row>
    <row r="69" spans="1:8" s="26" customFormat="1">
      <c r="A69" s="10"/>
      <c r="B69" s="66" t="s">
        <v>43</v>
      </c>
      <c r="C69" s="66"/>
      <c r="D69" s="66"/>
      <c r="E69" s="66"/>
      <c r="F69" s="37">
        <f>+SUM(F55:F68)/2</f>
        <v>259826.23562684568</v>
      </c>
      <c r="G69" s="39">
        <f>+ROUND(F69*100/$F$70,3)</f>
        <v>47.207999999999998</v>
      </c>
    </row>
    <row r="70" spans="1:8" s="26" customFormat="1">
      <c r="A70" s="1"/>
      <c r="B70" s="67" t="s">
        <v>40</v>
      </c>
      <c r="C70" s="68"/>
      <c r="D70" s="68"/>
      <c r="E70" s="69"/>
      <c r="F70" s="38">
        <f>+F21+F37+F53+F69</f>
        <v>550386.31491394574</v>
      </c>
      <c r="G70" s="38">
        <f>+G21+G37+G53+G69</f>
        <v>100</v>
      </c>
    </row>
    <row r="71" spans="1:8" s="26" customFormat="1">
      <c r="A71" s="31"/>
      <c r="B71" s="67" t="s">
        <v>41</v>
      </c>
      <c r="C71" s="68"/>
      <c r="D71" s="68"/>
      <c r="E71" s="69"/>
      <c r="F71" s="38">
        <f>+F70*20%</f>
        <v>110077.26298278915</v>
      </c>
      <c r="G71" s="31"/>
    </row>
    <row r="72" spans="1:8" s="26" customFormat="1">
      <c r="A72" s="31"/>
      <c r="B72" s="67" t="s">
        <v>42</v>
      </c>
      <c r="C72" s="68"/>
      <c r="D72" s="68"/>
      <c r="E72" s="69"/>
      <c r="F72" s="38">
        <f>+F70+F71</f>
        <v>660463.57789673493</v>
      </c>
      <c r="G72" s="31"/>
    </row>
    <row r="73" spans="1:8" s="26" customFormat="1" ht="18.75">
      <c r="B73" s="32"/>
      <c r="C73" s="32"/>
      <c r="D73" s="32"/>
      <c r="E73" s="32"/>
      <c r="F73" s="33"/>
      <c r="G73" s="34"/>
      <c r="H73" s="26">
        <v>660463.57789673493</v>
      </c>
    </row>
    <row r="74" spans="1:8" s="26" customFormat="1">
      <c r="B74" s="35" t="s">
        <v>47</v>
      </c>
    </row>
    <row r="75" spans="1:8">
      <c r="A75" s="18"/>
      <c r="B75" s="24" t="s">
        <v>48</v>
      </c>
      <c r="C75" s="18"/>
      <c r="D75" s="18"/>
      <c r="E75" s="18"/>
      <c r="F75" s="18"/>
      <c r="G75" s="18"/>
    </row>
    <row r="82" spans="1:4">
      <c r="A82" s="6"/>
      <c r="B82" s="6"/>
      <c r="C82" s="6"/>
      <c r="D82" s="6"/>
    </row>
    <row r="83" spans="1:4">
      <c r="A83" s="2"/>
      <c r="B83" s="2"/>
      <c r="C83" s="6"/>
      <c r="D83" s="6"/>
    </row>
    <row r="84" spans="1:4">
      <c r="A84" s="2"/>
      <c r="B84" s="3"/>
      <c r="C84" s="4"/>
      <c r="D84" s="5"/>
    </row>
    <row r="85" spans="1:4">
      <c r="A85" s="2"/>
      <c r="B85" s="3"/>
      <c r="C85" s="4"/>
      <c r="D85" s="5"/>
    </row>
    <row r="86" spans="1:4">
      <c r="A86" s="2"/>
      <c r="B86" s="3"/>
      <c r="C86" s="4"/>
      <c r="D86" s="5"/>
    </row>
    <row r="87" spans="1:4">
      <c r="A87" s="2"/>
      <c r="B87" s="3"/>
      <c r="C87" s="4"/>
      <c r="D87" s="5"/>
    </row>
    <row r="88" spans="1:4">
      <c r="A88" s="2"/>
      <c r="B88" s="3"/>
      <c r="C88" s="4"/>
      <c r="D88" s="5"/>
    </row>
    <row r="89" spans="1:4">
      <c r="A89" s="2"/>
      <c r="B89" s="3"/>
      <c r="C89" s="4"/>
      <c r="D89" s="5"/>
    </row>
    <row r="90" spans="1:4">
      <c r="A90" s="2"/>
      <c r="B90" s="3"/>
      <c r="C90" s="4"/>
      <c r="D90" s="5"/>
    </row>
    <row r="91" spans="1:4">
      <c r="A91" s="2"/>
      <c r="B91" s="3"/>
      <c r="C91" s="4"/>
      <c r="D91" s="5"/>
    </row>
    <row r="92" spans="1:4">
      <c r="A92" s="2"/>
      <c r="B92" s="3"/>
      <c r="C92" s="4"/>
      <c r="D92" s="5"/>
    </row>
    <row r="93" spans="1:4">
      <c r="A93" s="2"/>
      <c r="B93" s="3"/>
      <c r="C93" s="4"/>
      <c r="D93" s="5"/>
    </row>
    <row r="94" spans="1:4">
      <c r="A94" s="2"/>
      <c r="B94" s="3"/>
      <c r="C94" s="4"/>
      <c r="D94" s="5"/>
    </row>
    <row r="95" spans="1:4">
      <c r="A95" s="2"/>
      <c r="B95" s="3"/>
      <c r="C95" s="4"/>
      <c r="D95" s="5"/>
    </row>
    <row r="96" spans="1:4">
      <c r="A96" s="2"/>
      <c r="B96" s="21"/>
      <c r="C96" s="4"/>
      <c r="D96" s="21"/>
    </row>
    <row r="97" spans="1:4">
      <c r="A97" s="2"/>
      <c r="B97" s="3"/>
      <c r="C97" s="4"/>
      <c r="D97" s="21"/>
    </row>
    <row r="98" spans="1:4">
      <c r="A98" s="2"/>
      <c r="B98" s="3"/>
      <c r="C98" s="4"/>
      <c r="D98" s="5"/>
    </row>
    <row r="99" spans="1:4">
      <c r="A99" s="2"/>
      <c r="B99" s="3"/>
      <c r="C99" s="4"/>
      <c r="D99" s="5"/>
    </row>
    <row r="100" spans="1:4">
      <c r="A100" s="2"/>
      <c r="B100" s="3"/>
      <c r="C100" s="4"/>
      <c r="D100" s="5"/>
    </row>
    <row r="101" spans="1:4">
      <c r="A101" s="2"/>
      <c r="B101" s="3"/>
      <c r="C101" s="4"/>
      <c r="D101" s="5"/>
    </row>
    <row r="102" spans="1:4">
      <c r="A102" s="2"/>
      <c r="B102" s="3"/>
      <c r="C102" s="4"/>
      <c r="D102" s="5"/>
    </row>
    <row r="103" spans="1:4">
      <c r="A103" s="2"/>
      <c r="B103" s="3"/>
      <c r="C103" s="4"/>
      <c r="D103" s="5"/>
    </row>
    <row r="104" spans="1:4">
      <c r="A104" s="2"/>
      <c r="B104" s="3"/>
      <c r="C104" s="4"/>
      <c r="D104" s="5"/>
    </row>
    <row r="105" spans="1:4">
      <c r="A105" s="2"/>
      <c r="B105" s="3"/>
      <c r="C105" s="4"/>
      <c r="D105" s="5"/>
    </row>
    <row r="106" spans="1:4">
      <c r="A106" s="2"/>
      <c r="B106" s="3"/>
      <c r="C106" s="4"/>
      <c r="D106" s="5"/>
    </row>
    <row r="107" spans="1:4">
      <c r="A107" s="2"/>
      <c r="B107" s="3"/>
      <c r="C107" s="4"/>
      <c r="D107" s="5"/>
    </row>
    <row r="108" spans="1:4">
      <c r="A108" s="2"/>
      <c r="B108" s="3"/>
      <c r="C108" s="4"/>
      <c r="D108" s="5"/>
    </row>
    <row r="109" spans="1:4">
      <c r="A109" s="2"/>
      <c r="B109" s="21"/>
      <c r="C109" s="4"/>
      <c r="D109" s="21"/>
    </row>
    <row r="110" spans="1:4">
      <c r="A110" s="2"/>
      <c r="B110" s="3"/>
      <c r="C110" s="4"/>
      <c r="D110" s="21"/>
    </row>
    <row r="111" spans="1:4">
      <c r="A111" s="2"/>
      <c r="B111" s="3"/>
      <c r="C111" s="4"/>
      <c r="D111" s="5"/>
    </row>
    <row r="112" spans="1:4">
      <c r="A112" s="2"/>
      <c r="B112" s="3"/>
      <c r="C112" s="4"/>
      <c r="D112" s="5"/>
    </row>
    <row r="113" spans="1:4">
      <c r="A113" s="2"/>
      <c r="B113" s="3"/>
      <c r="C113" s="4"/>
      <c r="D113" s="5"/>
    </row>
    <row r="114" spans="1:4">
      <c r="A114" s="2"/>
      <c r="B114" s="3"/>
      <c r="C114" s="4"/>
      <c r="D114" s="5"/>
    </row>
    <row r="115" spans="1:4">
      <c r="A115" s="2"/>
      <c r="B115" s="3"/>
      <c r="C115" s="4"/>
      <c r="D115" s="5"/>
    </row>
    <row r="116" spans="1:4">
      <c r="A116" s="2"/>
      <c r="B116" s="3"/>
      <c r="C116" s="4"/>
      <c r="D116" s="5"/>
    </row>
    <row r="117" spans="1:4">
      <c r="A117" s="2"/>
      <c r="B117" s="3"/>
      <c r="C117" s="4"/>
      <c r="D117" s="5"/>
    </row>
    <row r="118" spans="1:4">
      <c r="A118" s="2"/>
      <c r="B118" s="3"/>
      <c r="C118" s="4"/>
      <c r="D118" s="5"/>
    </row>
    <row r="119" spans="1:4">
      <c r="A119" s="2"/>
      <c r="B119" s="3"/>
      <c r="C119" s="4"/>
      <c r="D119" s="5"/>
    </row>
    <row r="120" spans="1:4">
      <c r="A120" s="2"/>
      <c r="B120" s="3"/>
      <c r="C120" s="4"/>
      <c r="D120" s="5"/>
    </row>
    <row r="121" spans="1:4">
      <c r="A121" s="2"/>
      <c r="B121" s="3"/>
      <c r="C121" s="4"/>
      <c r="D121" s="5"/>
    </row>
    <row r="122" spans="1:4">
      <c r="A122" s="2"/>
      <c r="B122" s="21"/>
      <c r="C122" s="4"/>
      <c r="D122" s="21"/>
    </row>
    <row r="123" spans="1:4">
      <c r="A123" s="2"/>
      <c r="B123" s="3"/>
      <c r="C123" s="4"/>
      <c r="D123" s="21"/>
    </row>
    <row r="124" spans="1:4">
      <c r="A124" s="2"/>
      <c r="B124" s="3"/>
      <c r="C124" s="4"/>
      <c r="D124" s="5"/>
    </row>
    <row r="125" spans="1:4">
      <c r="A125" s="2"/>
      <c r="B125" s="3"/>
      <c r="C125" s="4"/>
      <c r="D125" s="5"/>
    </row>
    <row r="126" spans="1:4">
      <c r="A126" s="2"/>
      <c r="B126" s="3"/>
      <c r="C126" s="4"/>
      <c r="D126" s="5"/>
    </row>
    <row r="127" spans="1:4">
      <c r="A127" s="2"/>
      <c r="B127" s="3"/>
      <c r="C127" s="4"/>
      <c r="D127" s="5"/>
    </row>
    <row r="128" spans="1:4">
      <c r="A128" s="2"/>
      <c r="B128" s="3"/>
      <c r="C128" s="4"/>
      <c r="D128" s="5"/>
    </row>
    <row r="129" spans="1:5">
      <c r="A129" s="2"/>
      <c r="B129" s="3"/>
      <c r="C129" s="4"/>
      <c r="D129" s="5"/>
    </row>
    <row r="130" spans="1:5">
      <c r="A130" s="2"/>
      <c r="B130" s="3"/>
      <c r="C130" s="4"/>
      <c r="D130" s="5"/>
    </row>
    <row r="131" spans="1:5">
      <c r="A131" s="2"/>
      <c r="B131" s="3"/>
      <c r="C131" s="4"/>
      <c r="D131" s="5"/>
    </row>
    <row r="132" spans="1:5">
      <c r="A132" s="2"/>
      <c r="B132" s="3"/>
      <c r="C132" s="4"/>
      <c r="D132" s="5"/>
    </row>
    <row r="133" spans="1:5">
      <c r="A133" s="2"/>
      <c r="B133" s="3"/>
      <c r="C133" s="4"/>
      <c r="D133" s="5"/>
    </row>
    <row r="134" spans="1:5">
      <c r="A134" s="2"/>
      <c r="B134" s="3"/>
      <c r="C134" s="4"/>
      <c r="D134" s="5"/>
    </row>
    <row r="135" spans="1:5">
      <c r="A135" s="2"/>
      <c r="B135" s="21"/>
      <c r="C135" s="22"/>
      <c r="D135" s="6"/>
      <c r="E135" s="23"/>
    </row>
  </sheetData>
  <mergeCells count="22">
    <mergeCell ref="B71:E71"/>
    <mergeCell ref="B72:E72"/>
    <mergeCell ref="B52:E52"/>
    <mergeCell ref="B53:E53"/>
    <mergeCell ref="B57:E57"/>
    <mergeCell ref="B64:E64"/>
    <mergeCell ref="B68:E68"/>
    <mergeCell ref="B37:E37"/>
    <mergeCell ref="B41:E41"/>
    <mergeCell ref="B48:E48"/>
    <mergeCell ref="B69:E69"/>
    <mergeCell ref="B70:E70"/>
    <mergeCell ref="B20:E20"/>
    <mergeCell ref="B21:E21"/>
    <mergeCell ref="B25:E25"/>
    <mergeCell ref="B32:E32"/>
    <mergeCell ref="B36:E36"/>
    <mergeCell ref="A1:G1"/>
    <mergeCell ref="A2:G2"/>
    <mergeCell ref="A3:G3"/>
    <mergeCell ref="B9:E9"/>
    <mergeCell ref="B16:E16"/>
  </mergeCells>
  <pageMargins left="0.21" right="0.12" top="0.18" bottom="0.23" header="0.13" footer="0.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topLeftCell="A189" zoomScaleNormal="100" zoomScaleSheetLayoutView="100" workbookViewId="0">
      <selection activeCell="F11" sqref="F11"/>
    </sheetView>
  </sheetViews>
  <sheetFormatPr defaultRowHeight="16.5"/>
  <cols>
    <col min="1" max="1" width="4.5703125" style="17" customWidth="1"/>
    <col min="2" max="2" width="52.5703125" style="17" customWidth="1"/>
    <col min="3" max="3" width="6" style="19" customWidth="1"/>
    <col min="4" max="4" width="8.28515625" style="20" customWidth="1"/>
    <col min="5" max="5" width="9.140625" style="17"/>
    <col min="6" max="6" width="15.7109375" style="17" customWidth="1"/>
    <col min="7" max="7" width="8.140625" style="17" customWidth="1"/>
    <col min="8" max="8" width="18.140625" style="17" customWidth="1"/>
    <col min="9" max="9" width="16.85546875" style="17" customWidth="1"/>
    <col min="10" max="16384" width="9.140625" style="17"/>
  </cols>
  <sheetData>
    <row r="1" spans="1:7" ht="15.75" customHeight="1">
      <c r="A1" s="60" t="s">
        <v>19</v>
      </c>
      <c r="B1" s="60"/>
      <c r="C1" s="60"/>
      <c r="D1" s="60"/>
      <c r="E1" s="60"/>
      <c r="F1" s="60"/>
      <c r="G1" s="60"/>
    </row>
    <row r="2" spans="1:7" ht="37.5" customHeight="1">
      <c r="A2" s="61" t="s">
        <v>27</v>
      </c>
      <c r="B2" s="61"/>
      <c r="C2" s="61"/>
      <c r="D2" s="61"/>
      <c r="E2" s="61"/>
      <c r="F2" s="61"/>
      <c r="G2" s="61"/>
    </row>
    <row r="3" spans="1:7" ht="30.75" customHeight="1">
      <c r="A3" s="62" t="s">
        <v>80</v>
      </c>
      <c r="B3" s="62"/>
      <c r="C3" s="62"/>
      <c r="D3" s="62"/>
      <c r="E3" s="62"/>
      <c r="F3" s="62"/>
      <c r="G3" s="62"/>
    </row>
    <row r="4" spans="1:7" ht="119.25">
      <c r="A4" s="7" t="s">
        <v>20</v>
      </c>
      <c r="B4" s="7" t="s">
        <v>21</v>
      </c>
      <c r="C4" s="8" t="s">
        <v>22</v>
      </c>
      <c r="D4" s="8" t="s">
        <v>23</v>
      </c>
      <c r="E4" s="9" t="s">
        <v>24</v>
      </c>
      <c r="F4" s="8" t="s">
        <v>25</v>
      </c>
      <c r="G4" s="8" t="s">
        <v>26</v>
      </c>
    </row>
    <row r="5" spans="1:7">
      <c r="A5" s="10">
        <v>1</v>
      </c>
      <c r="B5" s="10">
        <f>A5+1</f>
        <v>2</v>
      </c>
      <c r="C5" s="11">
        <f t="shared" ref="C5:D5" si="0">B5+1</f>
        <v>3</v>
      </c>
      <c r="D5" s="11">
        <f t="shared" si="0"/>
        <v>4</v>
      </c>
      <c r="E5" s="12">
        <v>5</v>
      </c>
      <c r="F5" s="12">
        <v>6</v>
      </c>
      <c r="G5" s="12">
        <v>7</v>
      </c>
    </row>
    <row r="6" spans="1:7" s="26" customFormat="1" ht="57">
      <c r="A6" s="49">
        <v>1</v>
      </c>
      <c r="B6" s="50" t="s">
        <v>9</v>
      </c>
      <c r="C6" s="49"/>
      <c r="D6" s="49"/>
      <c r="E6" s="51"/>
      <c r="F6" s="51"/>
      <c r="G6" s="51"/>
    </row>
    <row r="7" spans="1:7" s="26" customFormat="1">
      <c r="A7" s="13" t="s">
        <v>28</v>
      </c>
      <c r="B7" s="15" t="s">
        <v>0</v>
      </c>
      <c r="C7" s="10"/>
      <c r="D7" s="10"/>
      <c r="E7" s="25"/>
      <c r="F7" s="25"/>
      <c r="G7" s="25"/>
    </row>
    <row r="8" spans="1:7" s="26" customFormat="1" ht="27">
      <c r="A8" s="10">
        <v>1</v>
      </c>
      <c r="B8" s="16" t="s">
        <v>49</v>
      </c>
      <c r="C8" s="10" t="s">
        <v>33</v>
      </c>
      <c r="D8" s="10">
        <f>D15</f>
        <v>9767</v>
      </c>
      <c r="E8" s="36">
        <v>0.71381149344054007</v>
      </c>
      <c r="F8" s="36">
        <f>+D8*E8</f>
        <v>6971.7968564337552</v>
      </c>
      <c r="G8" s="25"/>
    </row>
    <row r="9" spans="1:7" s="26" customFormat="1">
      <c r="A9" s="10"/>
      <c r="B9" s="63" t="s">
        <v>30</v>
      </c>
      <c r="C9" s="64"/>
      <c r="D9" s="64"/>
      <c r="E9" s="65"/>
      <c r="F9" s="37">
        <f>+SUM(F8)</f>
        <v>6971.7968564337552</v>
      </c>
      <c r="G9" s="39">
        <f>+ROUND(F9*100/$F$203,3)</f>
        <v>0.439</v>
      </c>
    </row>
    <row r="10" spans="1:7" s="26" customFormat="1">
      <c r="A10" s="13" t="s">
        <v>35</v>
      </c>
      <c r="B10" s="15" t="s">
        <v>2</v>
      </c>
      <c r="C10" s="10"/>
      <c r="D10" s="10"/>
      <c r="E10" s="25"/>
      <c r="F10" s="25"/>
      <c r="G10" s="25"/>
    </row>
    <row r="11" spans="1:7" s="26" customFormat="1">
      <c r="A11" s="10">
        <v>1</v>
      </c>
      <c r="B11" s="16" t="s">
        <v>3</v>
      </c>
      <c r="C11" s="10" t="s">
        <v>33</v>
      </c>
      <c r="D11" s="10">
        <f>D15*0.03</f>
        <v>293.01</v>
      </c>
      <c r="E11" s="36">
        <v>4.8590696542659426</v>
      </c>
      <c r="F11" s="36">
        <f>+D11*E11</f>
        <v>1423.7559993964637</v>
      </c>
      <c r="G11" s="25"/>
    </row>
    <row r="12" spans="1:7" s="26" customFormat="1">
      <c r="A12" s="10">
        <v>2</v>
      </c>
      <c r="B12" s="16" t="s">
        <v>14</v>
      </c>
      <c r="C12" s="10" t="s">
        <v>7</v>
      </c>
      <c r="D12" s="28">
        <f>+D11*0.04*2.2</f>
        <v>25.784880000000001</v>
      </c>
      <c r="E12" s="36">
        <v>1.4152766917908308</v>
      </c>
      <c r="F12" s="36">
        <f t="shared" ref="F12:F15" si="1">+D12*E12</f>
        <v>36.492739664623556</v>
      </c>
      <c r="G12" s="25"/>
    </row>
    <row r="13" spans="1:7" s="26" customFormat="1">
      <c r="A13" s="10">
        <v>3</v>
      </c>
      <c r="B13" s="16" t="s">
        <v>4</v>
      </c>
      <c r="C13" s="10" t="s">
        <v>7</v>
      </c>
      <c r="D13" s="10">
        <f>D14*0.2*0.0705</f>
        <v>137.71469999999999</v>
      </c>
      <c r="E13" s="36">
        <v>43.169166267819648</v>
      </c>
      <c r="F13" s="36">
        <f t="shared" si="1"/>
        <v>5945.0287818229026</v>
      </c>
      <c r="G13" s="25"/>
    </row>
    <row r="14" spans="1:7" s="26" customFormat="1">
      <c r="A14" s="10">
        <v>4</v>
      </c>
      <c r="B14" s="16" t="s">
        <v>8</v>
      </c>
      <c r="C14" s="10" t="s">
        <v>33</v>
      </c>
      <c r="D14" s="10">
        <f>D15</f>
        <v>9767</v>
      </c>
      <c r="E14" s="36">
        <v>0.17261582489046801</v>
      </c>
      <c r="F14" s="36">
        <f t="shared" si="1"/>
        <v>1685.9387617052009</v>
      </c>
      <c r="G14" s="25"/>
    </row>
    <row r="15" spans="1:7" s="26" customFormat="1" ht="27">
      <c r="A15" s="10">
        <v>5</v>
      </c>
      <c r="B15" s="16" t="s">
        <v>5</v>
      </c>
      <c r="C15" s="10" t="s">
        <v>33</v>
      </c>
      <c r="D15" s="10">
        <v>9767</v>
      </c>
      <c r="E15" s="36">
        <v>5.137277800582229</v>
      </c>
      <c r="F15" s="36">
        <f t="shared" si="1"/>
        <v>50175.79227828663</v>
      </c>
      <c r="G15" s="25"/>
    </row>
    <row r="16" spans="1:7" s="26" customFormat="1">
      <c r="A16" s="10"/>
      <c r="B16" s="63" t="s">
        <v>31</v>
      </c>
      <c r="C16" s="64"/>
      <c r="D16" s="64"/>
      <c r="E16" s="65"/>
      <c r="F16" s="37">
        <f>+SUM(F11:F15)</f>
        <v>59267.008560875824</v>
      </c>
      <c r="G16" s="39">
        <f>+ROUND(F16*100/$F$203,3)</f>
        <v>3.7330000000000001</v>
      </c>
    </row>
    <row r="17" spans="1:7" s="26" customFormat="1">
      <c r="A17" s="13" t="s">
        <v>36</v>
      </c>
      <c r="B17" s="15" t="s">
        <v>17</v>
      </c>
      <c r="C17" s="10"/>
      <c r="D17" s="10"/>
      <c r="E17" s="25"/>
      <c r="F17" s="25"/>
      <c r="G17" s="25"/>
    </row>
    <row r="18" spans="1:7" s="26" customFormat="1">
      <c r="A18" s="10">
        <v>1</v>
      </c>
      <c r="B18" s="16" t="s">
        <v>15</v>
      </c>
      <c r="C18" s="10" t="s">
        <v>16</v>
      </c>
      <c r="D18" s="10">
        <v>38</v>
      </c>
      <c r="E18" s="36">
        <v>3.1338400611387227</v>
      </c>
      <c r="F18" s="36">
        <f>+D18*E18</f>
        <v>119.08592232327146</v>
      </c>
      <c r="G18" s="25"/>
    </row>
    <row r="19" spans="1:7" s="26" customFormat="1" ht="27">
      <c r="A19" s="10">
        <v>2</v>
      </c>
      <c r="B19" s="16" t="s">
        <v>6</v>
      </c>
      <c r="C19" s="10" t="s">
        <v>34</v>
      </c>
      <c r="D19" s="10">
        <f>+D18*0.12</f>
        <v>4.5599999999999996</v>
      </c>
      <c r="E19" s="36">
        <v>68.136806447604869</v>
      </c>
      <c r="F19" s="36">
        <f>+D19*E19</f>
        <v>310.70383740107815</v>
      </c>
      <c r="G19" s="25"/>
    </row>
    <row r="20" spans="1:7" s="26" customFormat="1">
      <c r="A20" s="10"/>
      <c r="B20" s="63" t="s">
        <v>32</v>
      </c>
      <c r="C20" s="64"/>
      <c r="D20" s="64"/>
      <c r="E20" s="65"/>
      <c r="F20" s="37">
        <f>+SUM(F18:F19)</f>
        <v>429.78975972434961</v>
      </c>
      <c r="G20" s="39">
        <f>+ROUND(F20*100/$F$203,3)</f>
        <v>2.7E-2</v>
      </c>
    </row>
    <row r="21" spans="1:7" s="26" customFormat="1">
      <c r="A21" s="10"/>
      <c r="B21" s="63" t="s">
        <v>66</v>
      </c>
      <c r="C21" s="64"/>
      <c r="D21" s="64"/>
      <c r="E21" s="65"/>
      <c r="F21" s="37">
        <f>+SUM(F7:F20)/2</f>
        <v>66668.595177033931</v>
      </c>
      <c r="G21" s="39">
        <f>+ROUND(F21*100/$F$203,3)</f>
        <v>4.1989999999999998</v>
      </c>
    </row>
    <row r="22" spans="1:7" s="26" customFormat="1" ht="42.75">
      <c r="A22" s="49">
        <v>2</v>
      </c>
      <c r="B22" s="50" t="s">
        <v>10</v>
      </c>
      <c r="C22" s="52"/>
      <c r="D22" s="53"/>
      <c r="E22" s="54"/>
      <c r="F22" s="54"/>
      <c r="G22" s="55"/>
    </row>
    <row r="23" spans="1:7" s="26" customFormat="1">
      <c r="A23" s="13" t="s">
        <v>28</v>
      </c>
      <c r="B23" s="15" t="s">
        <v>0</v>
      </c>
      <c r="C23" s="10"/>
      <c r="D23" s="10"/>
      <c r="E23" s="25"/>
      <c r="F23" s="25"/>
      <c r="G23" s="39"/>
    </row>
    <row r="24" spans="1:7" s="26" customFormat="1" ht="27">
      <c r="A24" s="10">
        <v>1</v>
      </c>
      <c r="B24" s="16" t="s">
        <v>1</v>
      </c>
      <c r="C24" s="10" t="s">
        <v>33</v>
      </c>
      <c r="D24" s="10">
        <f>D31</f>
        <v>17318</v>
      </c>
      <c r="E24" s="36">
        <v>0.71381149344054007</v>
      </c>
      <c r="F24" s="36">
        <f>+D24*E24</f>
        <v>12361.787443403273</v>
      </c>
      <c r="G24" s="39"/>
    </row>
    <row r="25" spans="1:7" s="26" customFormat="1">
      <c r="A25" s="10"/>
      <c r="B25" s="63" t="s">
        <v>30</v>
      </c>
      <c r="C25" s="64"/>
      <c r="D25" s="64"/>
      <c r="E25" s="65"/>
      <c r="F25" s="37">
        <f>+SUM(F24)</f>
        <v>12361.787443403273</v>
      </c>
      <c r="G25" s="39">
        <f>+ROUND(F25*100/$F$203,3)</f>
        <v>0.77900000000000003</v>
      </c>
    </row>
    <row r="26" spans="1:7" s="26" customFormat="1">
      <c r="A26" s="13" t="s">
        <v>35</v>
      </c>
      <c r="B26" s="15" t="s">
        <v>2</v>
      </c>
      <c r="C26" s="10"/>
      <c r="D26" s="10"/>
      <c r="E26" s="25"/>
      <c r="F26" s="25"/>
      <c r="G26" s="39"/>
    </row>
    <row r="27" spans="1:7" s="26" customFormat="1">
      <c r="A27" s="10">
        <v>1</v>
      </c>
      <c r="B27" s="16" t="s">
        <v>3</v>
      </c>
      <c r="C27" s="10" t="s">
        <v>33</v>
      </c>
      <c r="D27" s="10">
        <f>D24*0.03</f>
        <v>519.54</v>
      </c>
      <c r="E27" s="36">
        <v>4.8590696542659426</v>
      </c>
      <c r="F27" s="36">
        <f>+D27*E27</f>
        <v>2524.4810481773275</v>
      </c>
      <c r="G27" s="39"/>
    </row>
    <row r="28" spans="1:7" s="26" customFormat="1">
      <c r="A28" s="10">
        <v>2</v>
      </c>
      <c r="B28" s="16" t="s">
        <v>14</v>
      </c>
      <c r="C28" s="10" t="s">
        <v>7</v>
      </c>
      <c r="D28" s="28">
        <f>+D27*0.04*2.2</f>
        <v>45.719519999999996</v>
      </c>
      <c r="E28" s="36">
        <v>1.4152766917908308</v>
      </c>
      <c r="F28" s="36">
        <f t="shared" ref="F28:F31" si="2">+D28*E28</f>
        <v>64.705771015864713</v>
      </c>
      <c r="G28" s="39"/>
    </row>
    <row r="29" spans="1:7" s="26" customFormat="1">
      <c r="A29" s="10">
        <v>3</v>
      </c>
      <c r="B29" s="16" t="s">
        <v>4</v>
      </c>
      <c r="C29" s="10" t="s">
        <v>7</v>
      </c>
      <c r="D29" s="10">
        <f>D30*0.2*0.0705</f>
        <v>244.18379999999999</v>
      </c>
      <c r="E29" s="36">
        <v>43.169166267819648</v>
      </c>
      <c r="F29" s="36">
        <f t="shared" si="2"/>
        <v>10541.211062108019</v>
      </c>
      <c r="G29" s="39"/>
    </row>
    <row r="30" spans="1:7" s="26" customFormat="1">
      <c r="A30" s="10">
        <v>4</v>
      </c>
      <c r="B30" s="16" t="s">
        <v>8</v>
      </c>
      <c r="C30" s="10" t="s">
        <v>33</v>
      </c>
      <c r="D30" s="10">
        <f>D31</f>
        <v>17318</v>
      </c>
      <c r="E30" s="36">
        <v>0.17261582489046801</v>
      </c>
      <c r="F30" s="36">
        <f t="shared" si="2"/>
        <v>2989.3608554531247</v>
      </c>
      <c r="G30" s="39"/>
    </row>
    <row r="31" spans="1:7" s="26" customFormat="1" ht="27">
      <c r="A31" s="10">
        <v>5</v>
      </c>
      <c r="B31" s="16" t="s">
        <v>5</v>
      </c>
      <c r="C31" s="10" t="s">
        <v>33</v>
      </c>
      <c r="D31" s="10">
        <v>17318</v>
      </c>
      <c r="E31" s="36">
        <v>5.137277800582229</v>
      </c>
      <c r="F31" s="36">
        <f t="shared" si="2"/>
        <v>88967.376950483042</v>
      </c>
      <c r="G31" s="39"/>
    </row>
    <row r="32" spans="1:7" s="26" customFormat="1">
      <c r="A32" s="10"/>
      <c r="B32" s="63" t="s">
        <v>31</v>
      </c>
      <c r="C32" s="64"/>
      <c r="D32" s="64"/>
      <c r="E32" s="65"/>
      <c r="F32" s="27">
        <f>+SUM(F27:F31)</f>
        <v>105087.13568723737</v>
      </c>
      <c r="G32" s="39">
        <f>+ROUND(F32*100/$F$203,3)</f>
        <v>6.6180000000000003</v>
      </c>
    </row>
    <row r="33" spans="1:7" s="26" customFormat="1">
      <c r="A33" s="13" t="s">
        <v>36</v>
      </c>
      <c r="B33" s="15" t="s">
        <v>17</v>
      </c>
      <c r="C33" s="10"/>
      <c r="D33" s="10"/>
      <c r="E33" s="25"/>
      <c r="F33" s="25"/>
      <c r="G33" s="39"/>
    </row>
    <row r="34" spans="1:7" s="26" customFormat="1">
      <c r="A34" s="10"/>
      <c r="B34" s="16" t="s">
        <v>15</v>
      </c>
      <c r="C34" s="10" t="s">
        <v>16</v>
      </c>
      <c r="D34" s="10">
        <v>51</v>
      </c>
      <c r="E34" s="36">
        <v>3.1338400611387227</v>
      </c>
      <c r="F34" s="36">
        <f>+D34*E34</f>
        <v>159.82584311807486</v>
      </c>
      <c r="G34" s="39"/>
    </row>
    <row r="35" spans="1:7" s="26" customFormat="1" ht="27">
      <c r="A35" s="10">
        <v>1</v>
      </c>
      <c r="B35" s="16" t="s">
        <v>6</v>
      </c>
      <c r="C35" s="10" t="s">
        <v>34</v>
      </c>
      <c r="D35" s="10">
        <f>+D34*0.12</f>
        <v>6.12</v>
      </c>
      <c r="E35" s="36">
        <v>68.136806447604869</v>
      </c>
      <c r="F35" s="36">
        <f>+D35*E35</f>
        <v>416.99725545934183</v>
      </c>
      <c r="G35" s="39"/>
    </row>
    <row r="36" spans="1:7" s="26" customFormat="1">
      <c r="A36" s="10"/>
      <c r="B36" s="63" t="s">
        <v>32</v>
      </c>
      <c r="C36" s="64"/>
      <c r="D36" s="64"/>
      <c r="E36" s="65"/>
      <c r="F36" s="37">
        <f>+SUM(F34:F35)</f>
        <v>576.82309857741666</v>
      </c>
      <c r="G36" s="39">
        <f>+ROUND(F36*100/$F$203,3)</f>
        <v>3.5999999999999997E-2</v>
      </c>
    </row>
    <row r="37" spans="1:7" s="26" customFormat="1">
      <c r="A37" s="10"/>
      <c r="B37" s="63" t="s">
        <v>67</v>
      </c>
      <c r="C37" s="64"/>
      <c r="D37" s="64"/>
      <c r="E37" s="65"/>
      <c r="F37" s="27">
        <f>+SUM(F23:F36)/2</f>
        <v>118025.74622921806</v>
      </c>
      <c r="G37" s="39">
        <f>+ROUND(F37*100/$F$203,3)</f>
        <v>7.4329999999999998</v>
      </c>
    </row>
    <row r="38" spans="1:7" s="26" customFormat="1" ht="28.5">
      <c r="A38" s="49">
        <v>3</v>
      </c>
      <c r="B38" s="50" t="s">
        <v>50</v>
      </c>
      <c r="C38" s="52"/>
      <c r="D38" s="53"/>
      <c r="E38" s="56"/>
      <c r="F38" s="54"/>
      <c r="G38" s="55"/>
    </row>
    <row r="39" spans="1:7" s="26" customFormat="1">
      <c r="A39" s="10"/>
      <c r="B39" s="15" t="s">
        <v>0</v>
      </c>
      <c r="C39" s="10"/>
      <c r="D39" s="10"/>
      <c r="E39" s="25"/>
      <c r="F39" s="25"/>
      <c r="G39" s="39"/>
    </row>
    <row r="40" spans="1:7" s="26" customFormat="1" ht="27">
      <c r="A40" s="10">
        <v>1</v>
      </c>
      <c r="B40" s="16" t="s">
        <v>1</v>
      </c>
      <c r="C40" s="10" t="s">
        <v>33</v>
      </c>
      <c r="D40" s="10">
        <f>D47</f>
        <v>16052</v>
      </c>
      <c r="E40" s="40">
        <v>0.6598016592516972</v>
      </c>
      <c r="F40" s="36">
        <f>+D40*E40</f>
        <v>10591.136234308244</v>
      </c>
      <c r="G40" s="39"/>
    </row>
    <row r="41" spans="1:7" s="26" customFormat="1">
      <c r="A41" s="10"/>
      <c r="B41" s="63" t="s">
        <v>30</v>
      </c>
      <c r="C41" s="64"/>
      <c r="D41" s="64"/>
      <c r="E41" s="65"/>
      <c r="F41" s="37">
        <f>+SUM(F40)</f>
        <v>10591.136234308244</v>
      </c>
      <c r="G41" s="39">
        <f>+ROUND(F41*100/$F$203,3)</f>
        <v>0.66700000000000004</v>
      </c>
    </row>
    <row r="42" spans="1:7" s="26" customFormat="1">
      <c r="A42" s="10"/>
      <c r="B42" s="15" t="s">
        <v>2</v>
      </c>
      <c r="C42" s="10"/>
      <c r="D42" s="10"/>
      <c r="E42" s="25"/>
      <c r="F42" s="25"/>
      <c r="G42" s="39"/>
    </row>
    <row r="43" spans="1:7" s="26" customFormat="1">
      <c r="A43" s="10">
        <v>1</v>
      </c>
      <c r="B43" s="16" t="s">
        <v>3</v>
      </c>
      <c r="C43" s="10" t="s">
        <v>33</v>
      </c>
      <c r="D43" s="10">
        <f>D40*0.03</f>
        <v>481.56</v>
      </c>
      <c r="E43" s="40">
        <v>4.9177844350230897</v>
      </c>
      <c r="F43" s="36">
        <f>+D43*E43</f>
        <v>2368.2082725297191</v>
      </c>
      <c r="G43" s="39"/>
    </row>
    <row r="44" spans="1:7" s="26" customFormat="1">
      <c r="A44" s="10"/>
      <c r="B44" s="16" t="s">
        <v>14</v>
      </c>
      <c r="C44" s="10" t="s">
        <v>7</v>
      </c>
      <c r="D44" s="28">
        <f>+D43*0.04*2.2</f>
        <v>42.377279999999999</v>
      </c>
      <c r="E44" s="40">
        <v>1.4627998816524574</v>
      </c>
      <c r="F44" s="36">
        <f t="shared" ref="F44:F47" si="3">+D44*E44</f>
        <v>61.989480168753047</v>
      </c>
      <c r="G44" s="39"/>
    </row>
    <row r="45" spans="1:7" s="26" customFormat="1">
      <c r="A45" s="10">
        <f>A43+1</f>
        <v>2</v>
      </c>
      <c r="B45" s="16" t="s">
        <v>4</v>
      </c>
      <c r="C45" s="10" t="s">
        <v>7</v>
      </c>
      <c r="D45" s="10">
        <f>D46*0.1*0.0705</f>
        <v>113.16659999999999</v>
      </c>
      <c r="E45" s="40">
        <v>43.1536483232018</v>
      </c>
      <c r="F45" s="36">
        <f t="shared" si="3"/>
        <v>4883.5516583324479</v>
      </c>
      <c r="G45" s="39"/>
    </row>
    <row r="46" spans="1:7" s="26" customFormat="1">
      <c r="A46" s="10">
        <f t="shared" ref="A46:A47" si="4">A45+1</f>
        <v>3</v>
      </c>
      <c r="B46" s="16" t="s">
        <v>8</v>
      </c>
      <c r="C46" s="10" t="s">
        <v>33</v>
      </c>
      <c r="D46" s="10">
        <f>D47</f>
        <v>16052</v>
      </c>
      <c r="E46" s="40">
        <v>0.17367057401904776</v>
      </c>
      <c r="F46" s="36">
        <f t="shared" si="3"/>
        <v>2787.7600541537545</v>
      </c>
      <c r="G46" s="39"/>
    </row>
    <row r="47" spans="1:7" s="26" customFormat="1" ht="27">
      <c r="A47" s="10">
        <f t="shared" si="4"/>
        <v>4</v>
      </c>
      <c r="B47" s="16" t="s">
        <v>5</v>
      </c>
      <c r="C47" s="10" t="s">
        <v>33</v>
      </c>
      <c r="D47" s="10">
        <v>16052</v>
      </c>
      <c r="E47" s="40">
        <v>5.1390987111772795</v>
      </c>
      <c r="F47" s="36">
        <f t="shared" si="3"/>
        <v>82492.812511817683</v>
      </c>
      <c r="G47" s="39"/>
    </row>
    <row r="48" spans="1:7" s="26" customFormat="1">
      <c r="A48" s="10"/>
      <c r="B48" s="63" t="s">
        <v>31</v>
      </c>
      <c r="C48" s="64"/>
      <c r="D48" s="64"/>
      <c r="E48" s="65"/>
      <c r="F48" s="37">
        <f>+SUM(F43:F47)</f>
        <v>92594.321977002357</v>
      </c>
      <c r="G48" s="39">
        <f>+ROUND(F48*100/$F$203,3)</f>
        <v>5.8310000000000004</v>
      </c>
    </row>
    <row r="49" spans="1:7" s="26" customFormat="1">
      <c r="A49" s="10"/>
      <c r="B49" s="15" t="s">
        <v>17</v>
      </c>
      <c r="C49" s="10"/>
      <c r="D49" s="10"/>
      <c r="E49" s="25"/>
      <c r="F49" s="25"/>
      <c r="G49" s="39"/>
    </row>
    <row r="50" spans="1:7" s="26" customFormat="1">
      <c r="A50" s="10"/>
      <c r="B50" s="16" t="s">
        <v>15</v>
      </c>
      <c r="C50" s="10" t="s">
        <v>16</v>
      </c>
      <c r="D50" s="10">
        <v>34</v>
      </c>
      <c r="E50" s="40">
        <v>3.3687292378519293</v>
      </c>
      <c r="F50" s="36">
        <f>+D50*E50</f>
        <v>114.5367940869656</v>
      </c>
      <c r="G50" s="39"/>
    </row>
    <row r="51" spans="1:7" s="26" customFormat="1" ht="27">
      <c r="A51" s="10">
        <v>1</v>
      </c>
      <c r="B51" s="16" t="s">
        <v>6</v>
      </c>
      <c r="C51" s="10" t="s">
        <v>34</v>
      </c>
      <c r="D51" s="10">
        <f>0.12*D50</f>
        <v>4.08</v>
      </c>
      <c r="E51" s="40">
        <v>69.087116368652389</v>
      </c>
      <c r="F51" s="36">
        <f>+D51*E51</f>
        <v>281.87543478410174</v>
      </c>
      <c r="G51" s="39"/>
    </row>
    <row r="52" spans="1:7" s="26" customFormat="1">
      <c r="A52" s="10"/>
      <c r="B52" s="63" t="s">
        <v>32</v>
      </c>
      <c r="C52" s="64"/>
      <c r="D52" s="64"/>
      <c r="E52" s="65"/>
      <c r="F52" s="37">
        <f>+SUM(F50:F51)</f>
        <v>396.41222887106733</v>
      </c>
      <c r="G52" s="39">
        <f>+ROUND(F52*100/$F$203,3)</f>
        <v>2.5000000000000001E-2</v>
      </c>
    </row>
    <row r="53" spans="1:7" s="26" customFormat="1">
      <c r="A53" s="10"/>
      <c r="B53" s="63" t="s">
        <v>69</v>
      </c>
      <c r="C53" s="64"/>
      <c r="D53" s="64"/>
      <c r="E53" s="65"/>
      <c r="F53" s="27">
        <f>+SUM(F39:F52)/2</f>
        <v>103581.87044018168</v>
      </c>
      <c r="G53" s="39">
        <f>+ROUND(F53*100/$F$203,3)</f>
        <v>6.5229999999999997</v>
      </c>
    </row>
    <row r="54" spans="1:7" s="26" customFormat="1" ht="28.5">
      <c r="A54" s="49">
        <v>4</v>
      </c>
      <c r="B54" s="50" t="s">
        <v>53</v>
      </c>
      <c r="C54" s="52"/>
      <c r="D54" s="53"/>
      <c r="E54" s="54"/>
      <c r="F54" s="54"/>
      <c r="G54" s="55"/>
    </row>
    <row r="55" spans="1:7" s="26" customFormat="1">
      <c r="A55" s="10"/>
      <c r="B55" s="15" t="s">
        <v>0</v>
      </c>
      <c r="C55" s="10"/>
      <c r="D55" s="10"/>
      <c r="E55" s="25"/>
      <c r="F55" s="25"/>
      <c r="G55" s="39"/>
    </row>
    <row r="56" spans="1:7" s="26" customFormat="1" ht="27">
      <c r="A56" s="10">
        <v>1</v>
      </c>
      <c r="B56" s="16" t="s">
        <v>1</v>
      </c>
      <c r="C56" s="10" t="s">
        <v>33</v>
      </c>
      <c r="D56" s="10">
        <f>D63</f>
        <v>22330</v>
      </c>
      <c r="E56" s="40">
        <v>0.6598016592516972</v>
      </c>
      <c r="F56" s="36">
        <f>+D56*E56</f>
        <v>14733.371051090398</v>
      </c>
      <c r="G56" s="39"/>
    </row>
    <row r="57" spans="1:7" s="26" customFormat="1">
      <c r="A57" s="10"/>
      <c r="B57" s="63" t="s">
        <v>30</v>
      </c>
      <c r="C57" s="64"/>
      <c r="D57" s="64"/>
      <c r="E57" s="65"/>
      <c r="F57" s="37">
        <f>+SUM(F56)</f>
        <v>14733.371051090398</v>
      </c>
      <c r="G57" s="39">
        <f>+ROUND(F57*100/$F$203,3)</f>
        <v>0.92800000000000005</v>
      </c>
    </row>
    <row r="58" spans="1:7" s="26" customFormat="1">
      <c r="A58" s="10"/>
      <c r="B58" s="15" t="s">
        <v>2</v>
      </c>
      <c r="C58" s="10"/>
      <c r="D58" s="10"/>
      <c r="E58" s="25"/>
      <c r="F58" s="25"/>
      <c r="G58" s="39"/>
    </row>
    <row r="59" spans="1:7" s="26" customFormat="1">
      <c r="A59" s="10">
        <v>1</v>
      </c>
      <c r="B59" s="16" t="s">
        <v>3</v>
      </c>
      <c r="C59" s="10" t="s">
        <v>33</v>
      </c>
      <c r="D59" s="10">
        <f>D56*0.03</f>
        <v>669.9</v>
      </c>
      <c r="E59" s="43">
        <v>4.9177844350230897</v>
      </c>
      <c r="F59" s="36">
        <f>+D59*E59</f>
        <v>3294.4237930219679</v>
      </c>
      <c r="G59" s="39"/>
    </row>
    <row r="60" spans="1:7" s="26" customFormat="1">
      <c r="A60" s="10"/>
      <c r="B60" s="16" t="s">
        <v>14</v>
      </c>
      <c r="C60" s="10" t="s">
        <v>7</v>
      </c>
      <c r="D60" s="28">
        <f>+D59*0.04*2.2</f>
        <v>58.9512</v>
      </c>
      <c r="E60" s="43">
        <v>1.4627998816524574</v>
      </c>
      <c r="F60" s="36">
        <f t="shared" ref="F60:F63" si="5">+D60*E60</f>
        <v>86.233808383270343</v>
      </c>
      <c r="G60" s="39"/>
    </row>
    <row r="61" spans="1:7" s="26" customFormat="1">
      <c r="A61" s="10">
        <f>A59+1</f>
        <v>2</v>
      </c>
      <c r="B61" s="16" t="s">
        <v>4</v>
      </c>
      <c r="C61" s="10" t="s">
        <v>7</v>
      </c>
      <c r="D61" s="10">
        <f>D62*0.1*0.0705</f>
        <v>157.42649999999998</v>
      </c>
      <c r="E61" s="43">
        <v>43.1536483232018</v>
      </c>
      <c r="F61" s="36">
        <f t="shared" si="5"/>
        <v>6793.527817752527</v>
      </c>
      <c r="G61" s="39"/>
    </row>
    <row r="62" spans="1:7" s="26" customFormat="1">
      <c r="A62" s="10">
        <f t="shared" ref="A62:A63" si="6">A61+1</f>
        <v>3</v>
      </c>
      <c r="B62" s="16" t="s">
        <v>8</v>
      </c>
      <c r="C62" s="10" t="s">
        <v>33</v>
      </c>
      <c r="D62" s="10">
        <f>D63</f>
        <v>22330</v>
      </c>
      <c r="E62" s="40">
        <v>0.17367057401904776</v>
      </c>
      <c r="F62" s="36">
        <f t="shared" si="5"/>
        <v>3878.0639178453366</v>
      </c>
      <c r="G62" s="39"/>
    </row>
    <row r="63" spans="1:7" s="26" customFormat="1" ht="27">
      <c r="A63" s="10">
        <f t="shared" si="6"/>
        <v>4</v>
      </c>
      <c r="B63" s="16" t="s">
        <v>5</v>
      </c>
      <c r="C63" s="10" t="s">
        <v>33</v>
      </c>
      <c r="D63" s="10">
        <v>22330</v>
      </c>
      <c r="E63" s="42">
        <v>5.1390987111772795</v>
      </c>
      <c r="F63" s="36">
        <f t="shared" si="5"/>
        <v>114756.07422058865</v>
      </c>
      <c r="G63" s="39"/>
    </row>
    <row r="64" spans="1:7" s="26" customFormat="1">
      <c r="A64" s="10"/>
      <c r="B64" s="63" t="s">
        <v>31</v>
      </c>
      <c r="C64" s="64"/>
      <c r="D64" s="64"/>
      <c r="E64" s="65"/>
      <c r="F64" s="37">
        <f>+SUM(F59:F63)</f>
        <v>128808.32355759175</v>
      </c>
      <c r="G64" s="39">
        <f>+ROUND(F64*100/$F$203,3)</f>
        <v>8.1120000000000001</v>
      </c>
    </row>
    <row r="65" spans="1:7" s="26" customFormat="1">
      <c r="A65" s="10"/>
      <c r="B65" s="15" t="s">
        <v>17</v>
      </c>
      <c r="C65" s="10"/>
      <c r="D65" s="10"/>
      <c r="E65" s="25"/>
      <c r="F65" s="25"/>
      <c r="G65" s="39"/>
    </row>
    <row r="66" spans="1:7" s="26" customFormat="1">
      <c r="A66" s="10"/>
      <c r="B66" s="16" t="s">
        <v>15</v>
      </c>
      <c r="C66" s="10" t="s">
        <v>16</v>
      </c>
      <c r="D66" s="10">
        <v>38</v>
      </c>
      <c r="E66" s="40">
        <v>3.3687292378519293</v>
      </c>
      <c r="F66" s="36">
        <f>+D66*E66</f>
        <v>128.01171103837331</v>
      </c>
      <c r="G66" s="39"/>
    </row>
    <row r="67" spans="1:7" s="26" customFormat="1" ht="27">
      <c r="A67" s="10">
        <v>1</v>
      </c>
      <c r="B67" s="16" t="s">
        <v>6</v>
      </c>
      <c r="C67" s="10" t="s">
        <v>18</v>
      </c>
      <c r="D67" s="10">
        <f>0.12*D66</f>
        <v>4.5599999999999996</v>
      </c>
      <c r="E67" s="40">
        <v>69.087116368652389</v>
      </c>
      <c r="F67" s="36">
        <f>+D67*E67</f>
        <v>315.03725064105487</v>
      </c>
      <c r="G67" s="39"/>
    </row>
    <row r="68" spans="1:7" s="26" customFormat="1">
      <c r="A68" s="10"/>
      <c r="B68" s="63" t="s">
        <v>32</v>
      </c>
      <c r="C68" s="64"/>
      <c r="D68" s="64"/>
      <c r="E68" s="65"/>
      <c r="F68" s="37">
        <f>+SUM(F66:F67)</f>
        <v>443.0489616794282</v>
      </c>
      <c r="G68" s="39">
        <f>+ROUND(F68*100/$F$203,3)</f>
        <v>2.8000000000000001E-2</v>
      </c>
    </row>
    <row r="69" spans="1:7" s="26" customFormat="1">
      <c r="A69" s="10"/>
      <c r="B69" s="66" t="s">
        <v>68</v>
      </c>
      <c r="C69" s="66"/>
      <c r="D69" s="66"/>
      <c r="E69" s="66"/>
      <c r="F69" s="37">
        <f>+SUM(F55:F68)/2</f>
        <v>143984.74357036158</v>
      </c>
      <c r="G69" s="39">
        <f>+ROUND(F69*100/$F$203,3)</f>
        <v>9.0679999999999996</v>
      </c>
    </row>
    <row r="70" spans="1:7" s="26" customFormat="1" ht="28.5">
      <c r="A70" s="49">
        <v>5</v>
      </c>
      <c r="B70" s="50" t="s">
        <v>52</v>
      </c>
      <c r="C70" s="52"/>
      <c r="D70" s="53"/>
      <c r="E70" s="54"/>
      <c r="F70" s="54"/>
      <c r="G70" s="55"/>
    </row>
    <row r="71" spans="1:7" s="26" customFormat="1">
      <c r="A71" s="10"/>
      <c r="B71" s="15" t="s">
        <v>0</v>
      </c>
      <c r="C71" s="10"/>
      <c r="D71" s="10"/>
      <c r="E71" s="25"/>
      <c r="F71" s="25"/>
      <c r="G71" s="39"/>
    </row>
    <row r="72" spans="1:7" s="26" customFormat="1" ht="27">
      <c r="A72" s="10">
        <v>1</v>
      </c>
      <c r="B72" s="16" t="s">
        <v>1</v>
      </c>
      <c r="C72" s="10" t="s">
        <v>33</v>
      </c>
      <c r="D72" s="10">
        <f>D79</f>
        <v>46672</v>
      </c>
      <c r="E72" s="40">
        <v>0.6598016592516972</v>
      </c>
      <c r="F72" s="36">
        <f>+D72*E72</f>
        <v>30794.263040595211</v>
      </c>
      <c r="G72" s="39"/>
    </row>
    <row r="73" spans="1:7" s="26" customFormat="1">
      <c r="A73" s="10"/>
      <c r="B73" s="63" t="s">
        <v>30</v>
      </c>
      <c r="C73" s="64"/>
      <c r="D73" s="64"/>
      <c r="E73" s="65"/>
      <c r="F73" s="37">
        <f>+SUM(F72)</f>
        <v>30794.263040595211</v>
      </c>
      <c r="G73" s="39">
        <f>+ROUND(F73*100/$F$203,3)</f>
        <v>1.9390000000000001</v>
      </c>
    </row>
    <row r="74" spans="1:7" s="26" customFormat="1">
      <c r="A74" s="10"/>
      <c r="B74" s="15" t="s">
        <v>2</v>
      </c>
      <c r="C74" s="10"/>
      <c r="D74" s="10"/>
      <c r="E74" s="25"/>
      <c r="F74" s="25"/>
      <c r="G74" s="39"/>
    </row>
    <row r="75" spans="1:7" s="26" customFormat="1">
      <c r="A75" s="10">
        <v>1</v>
      </c>
      <c r="B75" s="16" t="s">
        <v>3</v>
      </c>
      <c r="C75" s="10" t="s">
        <v>33</v>
      </c>
      <c r="D75" s="10">
        <f>D72*0.03</f>
        <v>1400.1599999999999</v>
      </c>
      <c r="E75" s="43">
        <v>4.9177844350230897</v>
      </c>
      <c r="F75" s="36">
        <f>+D75*E75</f>
        <v>6885.6850545419284</v>
      </c>
      <c r="G75" s="39"/>
    </row>
    <row r="76" spans="1:7" s="26" customFormat="1">
      <c r="A76" s="10"/>
      <c r="B76" s="16" t="s">
        <v>14</v>
      </c>
      <c r="C76" s="10" t="s">
        <v>7</v>
      </c>
      <c r="D76" s="28">
        <f>+D75*0.04*2.2</f>
        <v>123.21408</v>
      </c>
      <c r="E76" s="43">
        <v>1.4627998816524574</v>
      </c>
      <c r="F76" s="36">
        <f t="shared" ref="F76:F79" si="7">+D76*E76</f>
        <v>180.23754164191641</v>
      </c>
      <c r="G76" s="39"/>
    </row>
    <row r="77" spans="1:7" s="26" customFormat="1">
      <c r="A77" s="10">
        <f>A75+1</f>
        <v>2</v>
      </c>
      <c r="B77" s="16" t="s">
        <v>4</v>
      </c>
      <c r="C77" s="10" t="s">
        <v>7</v>
      </c>
      <c r="D77" s="10">
        <f>D78*0.1*0.0705</f>
        <v>329.03759999999994</v>
      </c>
      <c r="E77" s="43">
        <v>43.1536483232018</v>
      </c>
      <c r="F77" s="36">
        <f t="shared" si="7"/>
        <v>14199.172875510341</v>
      </c>
      <c r="G77" s="39"/>
    </row>
    <row r="78" spans="1:7" s="26" customFormat="1">
      <c r="A78" s="10">
        <f t="shared" ref="A78:A79" si="8">A77+1</f>
        <v>3</v>
      </c>
      <c r="B78" s="16" t="s">
        <v>8</v>
      </c>
      <c r="C78" s="10" t="s">
        <v>33</v>
      </c>
      <c r="D78" s="10">
        <f>D79</f>
        <v>46672</v>
      </c>
      <c r="E78" s="40">
        <v>0.17367057401904776</v>
      </c>
      <c r="F78" s="36">
        <f t="shared" si="7"/>
        <v>8105.5530306169967</v>
      </c>
      <c r="G78" s="39"/>
    </row>
    <row r="79" spans="1:7" s="26" customFormat="1" ht="27">
      <c r="A79" s="10">
        <f t="shared" si="8"/>
        <v>4</v>
      </c>
      <c r="B79" s="16" t="s">
        <v>5</v>
      </c>
      <c r="C79" s="10" t="s">
        <v>33</v>
      </c>
      <c r="D79" s="10">
        <v>46672</v>
      </c>
      <c r="E79" s="42">
        <v>5.1390987111772795</v>
      </c>
      <c r="F79" s="36">
        <f t="shared" si="7"/>
        <v>239852.01504806598</v>
      </c>
      <c r="G79" s="39"/>
    </row>
    <row r="80" spans="1:7" s="26" customFormat="1">
      <c r="A80" s="10"/>
      <c r="B80" s="63" t="s">
        <v>31</v>
      </c>
      <c r="C80" s="64"/>
      <c r="D80" s="64"/>
      <c r="E80" s="65"/>
      <c r="F80" s="37">
        <f>+SUM(F75:F79)</f>
        <v>269222.66355037718</v>
      </c>
      <c r="G80" s="39">
        <f>+ROUND(F80*100/$F$203,3)</f>
        <v>16.954999999999998</v>
      </c>
    </row>
    <row r="81" spans="1:7" s="26" customFormat="1">
      <c r="A81" s="10"/>
      <c r="B81" s="15" t="s">
        <v>17</v>
      </c>
      <c r="C81" s="10"/>
      <c r="D81" s="10"/>
      <c r="E81" s="25"/>
      <c r="F81" s="25"/>
      <c r="G81" s="39"/>
    </row>
    <row r="82" spans="1:7" s="26" customFormat="1">
      <c r="A82" s="10"/>
      <c r="B82" s="16" t="s">
        <v>15</v>
      </c>
      <c r="C82" s="10" t="s">
        <v>16</v>
      </c>
      <c r="D82" s="10">
        <v>96</v>
      </c>
      <c r="E82" s="40">
        <v>3.3687292378519293</v>
      </c>
      <c r="F82" s="36">
        <f>+D82*E82</f>
        <v>323.39800683378519</v>
      </c>
      <c r="G82" s="39"/>
    </row>
    <row r="83" spans="1:7" s="26" customFormat="1" ht="27">
      <c r="A83" s="10">
        <v>1</v>
      </c>
      <c r="B83" s="16" t="s">
        <v>6</v>
      </c>
      <c r="C83" s="10" t="s">
        <v>18</v>
      </c>
      <c r="D83" s="10">
        <f>0.12*D82</f>
        <v>11.52</v>
      </c>
      <c r="E83" s="40">
        <v>69.087116368652389</v>
      </c>
      <c r="F83" s="36">
        <f>+D83*E83</f>
        <v>795.88358056687548</v>
      </c>
      <c r="G83" s="39"/>
    </row>
    <row r="84" spans="1:7" s="26" customFormat="1">
      <c r="A84" s="10"/>
      <c r="B84" s="63" t="s">
        <v>32</v>
      </c>
      <c r="C84" s="64"/>
      <c r="D84" s="64"/>
      <c r="E84" s="65"/>
      <c r="F84" s="37">
        <f>+SUM(F82:F83)</f>
        <v>1119.2815874006606</v>
      </c>
      <c r="G84" s="39">
        <f>+ROUND(F84*100/$F$203,3)</f>
        <v>7.0000000000000007E-2</v>
      </c>
    </row>
    <row r="85" spans="1:7" s="26" customFormat="1">
      <c r="A85" s="10"/>
      <c r="B85" s="66" t="s">
        <v>70</v>
      </c>
      <c r="C85" s="66"/>
      <c r="D85" s="66"/>
      <c r="E85" s="66"/>
      <c r="F85" s="37">
        <f>+SUM(F71:F84)/2</f>
        <v>301136.208178373</v>
      </c>
      <c r="G85" s="39">
        <f>+ROUND(F85*100/$F$203,3)</f>
        <v>18.965</v>
      </c>
    </row>
    <row r="86" spans="1:7" s="26" customFormat="1" ht="28.5">
      <c r="A86" s="49">
        <v>6</v>
      </c>
      <c r="B86" s="50" t="s">
        <v>51</v>
      </c>
      <c r="C86" s="52"/>
      <c r="D86" s="53"/>
      <c r="E86" s="54"/>
      <c r="F86" s="54"/>
      <c r="G86" s="55"/>
    </row>
    <row r="87" spans="1:7" s="26" customFormat="1">
      <c r="A87" s="10"/>
      <c r="B87" s="15" t="s">
        <v>0</v>
      </c>
      <c r="C87" s="10"/>
      <c r="D87" s="10"/>
      <c r="E87" s="25"/>
      <c r="F87" s="25"/>
      <c r="G87" s="39"/>
    </row>
    <row r="88" spans="1:7" s="26" customFormat="1" ht="27">
      <c r="A88" s="10">
        <v>1</v>
      </c>
      <c r="B88" s="16" t="s">
        <v>1</v>
      </c>
      <c r="C88" s="10" t="s">
        <v>33</v>
      </c>
      <c r="D88" s="10">
        <f>D95</f>
        <v>14753</v>
      </c>
      <c r="E88" s="40">
        <v>0.6598016592516972</v>
      </c>
      <c r="F88" s="36">
        <f>+D88*E88</f>
        <v>9734.053878940289</v>
      </c>
      <c r="G88" s="39"/>
    </row>
    <row r="89" spans="1:7" s="26" customFormat="1">
      <c r="A89" s="10"/>
      <c r="B89" s="63" t="s">
        <v>30</v>
      </c>
      <c r="C89" s="64"/>
      <c r="D89" s="64"/>
      <c r="E89" s="65"/>
      <c r="F89" s="37">
        <f>+SUM(F88)</f>
        <v>9734.053878940289</v>
      </c>
      <c r="G89" s="39">
        <f>+ROUND(F89*100/$F$203,3)</f>
        <v>0.61299999999999999</v>
      </c>
    </row>
    <row r="90" spans="1:7" s="26" customFormat="1">
      <c r="A90" s="10"/>
      <c r="B90" s="15" t="s">
        <v>2</v>
      </c>
      <c r="C90" s="10"/>
      <c r="D90" s="10"/>
      <c r="E90" s="25"/>
      <c r="F90" s="25"/>
      <c r="G90" s="39"/>
    </row>
    <row r="91" spans="1:7" s="26" customFormat="1">
      <c r="A91" s="10">
        <v>1</v>
      </c>
      <c r="B91" s="16" t="s">
        <v>3</v>
      </c>
      <c r="C91" s="10" t="s">
        <v>33</v>
      </c>
      <c r="D91" s="10">
        <f>D88*0.03</f>
        <v>442.59</v>
      </c>
      <c r="E91" s="43">
        <v>4.9177844350230897</v>
      </c>
      <c r="F91" s="36">
        <f>+D91*E91</f>
        <v>2176.5622130968691</v>
      </c>
      <c r="G91" s="39"/>
    </row>
    <row r="92" spans="1:7" s="26" customFormat="1">
      <c r="A92" s="10"/>
      <c r="B92" s="16" t="s">
        <v>14</v>
      </c>
      <c r="C92" s="10" t="s">
        <v>7</v>
      </c>
      <c r="D92" s="28">
        <f>+D91*0.04*2.2</f>
        <v>38.947919999999996</v>
      </c>
      <c r="E92" s="43">
        <v>1.4627998816524574</v>
      </c>
      <c r="F92" s="36">
        <f t="shared" ref="F92:F95" si="9">+D92*E92</f>
        <v>56.973012766609372</v>
      </c>
      <c r="G92" s="39"/>
    </row>
    <row r="93" spans="1:7" s="26" customFormat="1">
      <c r="A93" s="10">
        <f>A91+1</f>
        <v>2</v>
      </c>
      <c r="B93" s="16" t="s">
        <v>4</v>
      </c>
      <c r="C93" s="10" t="s">
        <v>7</v>
      </c>
      <c r="D93" s="10">
        <f>D94*0.1*0.0705</f>
        <v>104.00865</v>
      </c>
      <c r="E93" s="43">
        <v>43.1536483232018</v>
      </c>
      <c r="F93" s="36">
        <f t="shared" si="9"/>
        <v>4488.3527046709833</v>
      </c>
      <c r="G93" s="39"/>
    </row>
    <row r="94" spans="1:7" s="26" customFormat="1">
      <c r="A94" s="10">
        <f t="shared" ref="A94:A95" si="10">A93+1</f>
        <v>3</v>
      </c>
      <c r="B94" s="16" t="s">
        <v>8</v>
      </c>
      <c r="C94" s="10" t="s">
        <v>33</v>
      </c>
      <c r="D94" s="10">
        <f>D95</f>
        <v>14753</v>
      </c>
      <c r="E94" s="40">
        <v>0.17367057401904776</v>
      </c>
      <c r="F94" s="36">
        <f t="shared" si="9"/>
        <v>2562.1619785030116</v>
      </c>
      <c r="G94" s="39"/>
    </row>
    <row r="95" spans="1:7" s="26" customFormat="1" ht="27">
      <c r="A95" s="10">
        <f t="shared" si="10"/>
        <v>4</v>
      </c>
      <c r="B95" s="16" t="s">
        <v>5</v>
      </c>
      <c r="C95" s="10" t="s">
        <v>33</v>
      </c>
      <c r="D95" s="10">
        <v>14753</v>
      </c>
      <c r="E95" s="42">
        <v>5.1390987111772795</v>
      </c>
      <c r="F95" s="36">
        <f t="shared" si="9"/>
        <v>75817.123285998401</v>
      </c>
      <c r="G95" s="39"/>
    </row>
    <row r="96" spans="1:7" s="26" customFormat="1">
      <c r="A96" s="10"/>
      <c r="B96" s="63" t="s">
        <v>31</v>
      </c>
      <c r="C96" s="64"/>
      <c r="D96" s="64"/>
      <c r="E96" s="65"/>
      <c r="F96" s="37">
        <f>+SUM(F91:F95)</f>
        <v>85101.173195035866</v>
      </c>
      <c r="G96" s="39">
        <f>+ROUND(F96*100/$F$203,3)</f>
        <v>5.36</v>
      </c>
    </row>
    <row r="97" spans="1:7" s="26" customFormat="1">
      <c r="A97" s="10"/>
      <c r="B97" s="15" t="s">
        <v>17</v>
      </c>
      <c r="C97" s="10"/>
      <c r="D97" s="10"/>
      <c r="E97" s="25"/>
      <c r="F97" s="25"/>
      <c r="G97" s="39"/>
    </row>
    <row r="98" spans="1:7" s="26" customFormat="1">
      <c r="A98" s="10"/>
      <c r="B98" s="16" t="s">
        <v>15</v>
      </c>
      <c r="C98" s="10" t="s">
        <v>16</v>
      </c>
      <c r="D98" s="10">
        <v>42</v>
      </c>
      <c r="E98" s="40">
        <v>3.3687292378519293</v>
      </c>
      <c r="F98" s="36">
        <f>+D98*E98</f>
        <v>141.48662798978103</v>
      </c>
      <c r="G98" s="39"/>
    </row>
    <row r="99" spans="1:7" s="26" customFormat="1" ht="27">
      <c r="A99" s="10">
        <v>1</v>
      </c>
      <c r="B99" s="16" t="s">
        <v>6</v>
      </c>
      <c r="C99" s="10" t="s">
        <v>18</v>
      </c>
      <c r="D99" s="10">
        <f>0.12*D98</f>
        <v>5.04</v>
      </c>
      <c r="E99" s="40">
        <v>69.087116368652389</v>
      </c>
      <c r="F99" s="36">
        <f>+D99*E99</f>
        <v>348.19906649800805</v>
      </c>
      <c r="G99" s="39"/>
    </row>
    <row r="100" spans="1:7" s="26" customFormat="1">
      <c r="A100" s="10"/>
      <c r="B100" s="63" t="s">
        <v>32</v>
      </c>
      <c r="C100" s="64"/>
      <c r="D100" s="64"/>
      <c r="E100" s="65"/>
      <c r="F100" s="37">
        <f>+SUM(F98:F99)</f>
        <v>489.68569448778908</v>
      </c>
      <c r="G100" s="39">
        <f>+ROUND(F100*100/$F$203,3)</f>
        <v>3.1E-2</v>
      </c>
    </row>
    <row r="101" spans="1:7" s="26" customFormat="1">
      <c r="A101" s="10"/>
      <c r="B101" s="66" t="s">
        <v>71</v>
      </c>
      <c r="C101" s="66"/>
      <c r="D101" s="66"/>
      <c r="E101" s="66"/>
      <c r="F101" s="37">
        <f>+SUM(F87:F100)/2</f>
        <v>95324.912768463939</v>
      </c>
      <c r="G101" s="39">
        <f>+ROUND(F101*100/$F$203,3)</f>
        <v>6.0030000000000001</v>
      </c>
    </row>
    <row r="102" spans="1:7" s="26" customFormat="1" ht="34.5" customHeight="1">
      <c r="A102" s="49">
        <v>7</v>
      </c>
      <c r="B102" s="50" t="s">
        <v>54</v>
      </c>
      <c r="C102" s="52"/>
      <c r="D102" s="53"/>
      <c r="E102" s="54"/>
      <c r="F102" s="54"/>
      <c r="G102" s="55"/>
    </row>
    <row r="103" spans="1:7" s="26" customFormat="1">
      <c r="A103" s="10"/>
      <c r="B103" s="15" t="s">
        <v>0</v>
      </c>
      <c r="C103" s="10"/>
      <c r="D103" s="10"/>
      <c r="E103" s="25"/>
      <c r="F103" s="25"/>
      <c r="G103" s="39"/>
    </row>
    <row r="104" spans="1:7" s="26" customFormat="1" ht="27">
      <c r="A104" s="10">
        <v>1</v>
      </c>
      <c r="B104" s="16" t="s">
        <v>1</v>
      </c>
      <c r="C104" s="10" t="s">
        <v>33</v>
      </c>
      <c r="D104" s="10">
        <f>D111</f>
        <v>5060</v>
      </c>
      <c r="E104" s="41">
        <v>0.79176199110203671</v>
      </c>
      <c r="F104" s="36">
        <f>+D104*E104</f>
        <v>4006.3156749763057</v>
      </c>
      <c r="G104" s="39"/>
    </row>
    <row r="105" spans="1:7" s="26" customFormat="1">
      <c r="A105" s="10"/>
      <c r="B105" s="63" t="s">
        <v>30</v>
      </c>
      <c r="C105" s="64"/>
      <c r="D105" s="64"/>
      <c r="E105" s="65"/>
      <c r="F105" s="37">
        <f>+SUM(F104)</f>
        <v>4006.3156749763057</v>
      </c>
      <c r="G105" s="39">
        <f>+ROUND(F105*100/$F$203,3)</f>
        <v>0.252</v>
      </c>
    </row>
    <row r="106" spans="1:7" s="26" customFormat="1">
      <c r="A106" s="10"/>
      <c r="B106" s="15" t="s">
        <v>2</v>
      </c>
      <c r="C106" s="10"/>
      <c r="D106" s="10"/>
      <c r="E106" s="25"/>
      <c r="F106" s="25"/>
      <c r="G106" s="39"/>
    </row>
    <row r="107" spans="1:7" s="26" customFormat="1">
      <c r="A107" s="10">
        <v>1</v>
      </c>
      <c r="B107" s="16" t="s">
        <v>3</v>
      </c>
      <c r="C107" s="10" t="s">
        <v>33</v>
      </c>
      <c r="D107" s="10">
        <f>D104*0.03</f>
        <v>151.79999999999998</v>
      </c>
      <c r="E107" s="41">
        <v>5.8052977023448822</v>
      </c>
      <c r="F107" s="36">
        <f>+D107*E107</f>
        <v>881.24419121595304</v>
      </c>
      <c r="G107" s="39"/>
    </row>
    <row r="108" spans="1:7" s="26" customFormat="1">
      <c r="A108" s="10"/>
      <c r="B108" s="16" t="s">
        <v>14</v>
      </c>
      <c r="C108" s="10" t="s">
        <v>7</v>
      </c>
      <c r="D108" s="28">
        <f>+D107*0.04*2.2</f>
        <v>13.3584</v>
      </c>
      <c r="E108" s="41">
        <v>1.6456841496387964</v>
      </c>
      <c r="F108" s="36">
        <f t="shared" ref="F108:F111" si="11">+D108*E108</f>
        <v>21.983707144534897</v>
      </c>
      <c r="G108" s="39"/>
    </row>
    <row r="109" spans="1:7" s="26" customFormat="1">
      <c r="A109" s="10">
        <f>A107+1</f>
        <v>2</v>
      </c>
      <c r="B109" s="16" t="s">
        <v>4</v>
      </c>
      <c r="C109" s="10" t="s">
        <v>7</v>
      </c>
      <c r="D109" s="10">
        <f>D110*0.1*0.0705</f>
        <v>35.672999999999995</v>
      </c>
      <c r="E109" s="41">
        <v>51.864682161553681</v>
      </c>
      <c r="F109" s="36">
        <f t="shared" si="11"/>
        <v>1850.1688067491041</v>
      </c>
      <c r="G109" s="39"/>
    </row>
    <row r="110" spans="1:7" s="26" customFormat="1">
      <c r="A110" s="10">
        <f t="shared" ref="A110:A111" si="12">A109+1</f>
        <v>3</v>
      </c>
      <c r="B110" s="16" t="s">
        <v>8</v>
      </c>
      <c r="C110" s="10" t="s">
        <v>33</v>
      </c>
      <c r="D110" s="10">
        <f>D111</f>
        <v>5060</v>
      </c>
      <c r="E110" s="41">
        <v>0.24877514582645185</v>
      </c>
      <c r="F110" s="36">
        <f t="shared" si="11"/>
        <v>1258.8022378818464</v>
      </c>
      <c r="G110" s="39" t="s">
        <v>55</v>
      </c>
    </row>
    <row r="111" spans="1:7" s="26" customFormat="1" ht="27">
      <c r="A111" s="10">
        <f t="shared" si="12"/>
        <v>4</v>
      </c>
      <c r="B111" s="16" t="s">
        <v>5</v>
      </c>
      <c r="C111" s="10" t="s">
        <v>33</v>
      </c>
      <c r="D111" s="10">
        <v>5060</v>
      </c>
      <c r="E111" s="41">
        <v>6.1666951252094542</v>
      </c>
      <c r="F111" s="36">
        <f t="shared" si="11"/>
        <v>31203.477333559837</v>
      </c>
      <c r="G111" s="39"/>
    </row>
    <row r="112" spans="1:7" s="26" customFormat="1">
      <c r="A112" s="10"/>
      <c r="B112" s="63" t="s">
        <v>31</v>
      </c>
      <c r="C112" s="64"/>
      <c r="D112" s="64"/>
      <c r="E112" s="65"/>
      <c r="F112" s="37">
        <f>+SUM(F107:F111)</f>
        <v>35215.676276551276</v>
      </c>
      <c r="G112" s="39">
        <f>+ROUND(F112*100/$F$203,3)</f>
        <v>2.218</v>
      </c>
    </row>
    <row r="113" spans="1:7" s="26" customFormat="1">
      <c r="A113" s="10"/>
      <c r="B113" s="15" t="s">
        <v>17</v>
      </c>
      <c r="C113" s="10"/>
      <c r="D113" s="10"/>
      <c r="E113" s="25"/>
      <c r="F113" s="25"/>
      <c r="G113" s="39"/>
    </row>
    <row r="114" spans="1:7" s="26" customFormat="1">
      <c r="A114" s="10"/>
      <c r="B114" s="16" t="s">
        <v>15</v>
      </c>
      <c r="C114" s="10" t="s">
        <v>16</v>
      </c>
      <c r="D114" s="10">
        <v>15</v>
      </c>
      <c r="E114" s="41">
        <v>3.4973969225226269</v>
      </c>
      <c r="F114" s="36">
        <f>+D114*E114</f>
        <v>52.460953837839405</v>
      </c>
      <c r="G114" s="39"/>
    </row>
    <row r="115" spans="1:7" s="26" customFormat="1" ht="27">
      <c r="A115" s="10">
        <v>1</v>
      </c>
      <c r="B115" s="16" t="s">
        <v>6</v>
      </c>
      <c r="C115" s="10" t="s">
        <v>18</v>
      </c>
      <c r="D115" s="10">
        <f>0.12*D114</f>
        <v>1.7999999999999998</v>
      </c>
      <c r="E115" s="41">
        <v>81.27755862287043</v>
      </c>
      <c r="F115" s="36">
        <f>+D115*E115</f>
        <v>146.29960552116677</v>
      </c>
      <c r="G115" s="39"/>
    </row>
    <row r="116" spans="1:7" s="26" customFormat="1">
      <c r="A116" s="10"/>
      <c r="B116" s="63" t="s">
        <v>32</v>
      </c>
      <c r="C116" s="64"/>
      <c r="D116" s="64"/>
      <c r="E116" s="65"/>
      <c r="F116" s="37">
        <f>+SUM(F114:F115)</f>
        <v>198.76055935900618</v>
      </c>
      <c r="G116" s="39">
        <f>+ROUND(F116*100/$F$203,3)</f>
        <v>1.2999999999999999E-2</v>
      </c>
    </row>
    <row r="117" spans="1:7" s="26" customFormat="1">
      <c r="A117" s="10"/>
      <c r="B117" s="66" t="s">
        <v>72</v>
      </c>
      <c r="C117" s="66"/>
      <c r="D117" s="66"/>
      <c r="E117" s="66"/>
      <c r="F117" s="37">
        <f>+SUM(F103:F116)/2</f>
        <v>39420.752510886596</v>
      </c>
      <c r="G117" s="39">
        <f>+ROUND(F117*100/$F$203,3)</f>
        <v>2.4830000000000001</v>
      </c>
    </row>
    <row r="118" spans="1:7" s="26" customFormat="1" ht="28.5">
      <c r="A118" s="49">
        <v>8</v>
      </c>
      <c r="B118" s="50" t="s">
        <v>56</v>
      </c>
      <c r="C118" s="52"/>
      <c r="D118" s="53"/>
      <c r="E118" s="54"/>
      <c r="F118" s="54"/>
      <c r="G118" s="55"/>
    </row>
    <row r="119" spans="1:7" s="26" customFormat="1">
      <c r="A119" s="10"/>
      <c r="B119" s="15" t="s">
        <v>0</v>
      </c>
      <c r="C119" s="10"/>
      <c r="D119" s="10"/>
      <c r="E119" s="25"/>
      <c r="F119" s="25"/>
      <c r="G119" s="39"/>
    </row>
    <row r="120" spans="1:7" s="26" customFormat="1" ht="27">
      <c r="A120" s="10">
        <v>1</v>
      </c>
      <c r="B120" s="16" t="s">
        <v>1</v>
      </c>
      <c r="C120" s="10" t="s">
        <v>33</v>
      </c>
      <c r="D120" s="10">
        <f>D127</f>
        <v>46180</v>
      </c>
      <c r="E120" s="40">
        <v>0.79176199110203671</v>
      </c>
      <c r="F120" s="36">
        <f>+D120*E120</f>
        <v>36563.568749092054</v>
      </c>
      <c r="G120" s="39"/>
    </row>
    <row r="121" spans="1:7" s="26" customFormat="1">
      <c r="A121" s="10"/>
      <c r="B121" s="63" t="s">
        <v>30</v>
      </c>
      <c r="C121" s="64"/>
      <c r="D121" s="64"/>
      <c r="E121" s="65"/>
      <c r="F121" s="37">
        <f>+SUM(F120)</f>
        <v>36563.568749092054</v>
      </c>
      <c r="G121" s="39">
        <f>+ROUND(F121*100/$F$203,3)</f>
        <v>2.3029999999999999</v>
      </c>
    </row>
    <row r="122" spans="1:7" s="26" customFormat="1">
      <c r="A122" s="10"/>
      <c r="B122" s="15" t="s">
        <v>2</v>
      </c>
      <c r="C122" s="10"/>
      <c r="D122" s="10"/>
      <c r="E122" s="25"/>
      <c r="F122" s="25"/>
      <c r="G122" s="39"/>
    </row>
    <row r="123" spans="1:7" s="26" customFormat="1">
      <c r="A123" s="10">
        <v>1</v>
      </c>
      <c r="B123" s="16" t="s">
        <v>3</v>
      </c>
      <c r="C123" s="10" t="s">
        <v>33</v>
      </c>
      <c r="D123" s="10">
        <f>D120*0.03</f>
        <v>1385.3999999999999</v>
      </c>
      <c r="E123" s="40">
        <v>5.8052977023448822</v>
      </c>
      <c r="F123" s="36">
        <f>+D123*E123</f>
        <v>8042.6594368285987</v>
      </c>
      <c r="G123" s="39"/>
    </row>
    <row r="124" spans="1:7" s="26" customFormat="1">
      <c r="A124" s="10"/>
      <c r="B124" s="16" t="s">
        <v>14</v>
      </c>
      <c r="C124" s="10" t="s">
        <v>7</v>
      </c>
      <c r="D124" s="28">
        <f>+D123*0.04*2.2</f>
        <v>121.9152</v>
      </c>
      <c r="E124" s="40">
        <v>1.6456841496387964</v>
      </c>
      <c r="F124" s="36">
        <f t="shared" ref="F124:F127" si="13">+D124*E124</f>
        <v>200.6339122400438</v>
      </c>
      <c r="G124" s="39"/>
    </row>
    <row r="125" spans="1:7" s="26" customFormat="1">
      <c r="A125" s="10">
        <f>A123+1</f>
        <v>2</v>
      </c>
      <c r="B125" s="16" t="s">
        <v>4</v>
      </c>
      <c r="C125" s="10" t="s">
        <v>7</v>
      </c>
      <c r="D125" s="10">
        <f>D126*0.1*0.0705</f>
        <v>325.56899999999996</v>
      </c>
      <c r="E125" s="40">
        <v>51.864682161553681</v>
      </c>
      <c r="F125" s="36">
        <f t="shared" si="13"/>
        <v>16885.532706654867</v>
      </c>
      <c r="G125" s="39"/>
    </row>
    <row r="126" spans="1:7" s="26" customFormat="1">
      <c r="A126" s="10">
        <f t="shared" ref="A126:A127" si="14">A125+1</f>
        <v>3</v>
      </c>
      <c r="B126" s="16" t="s">
        <v>8</v>
      </c>
      <c r="C126" s="10" t="s">
        <v>33</v>
      </c>
      <c r="D126" s="10">
        <f>D127</f>
        <v>46180</v>
      </c>
      <c r="E126" s="40">
        <v>0.24877514582645185</v>
      </c>
      <c r="F126" s="36">
        <f t="shared" si="13"/>
        <v>11488.436234265546</v>
      </c>
      <c r="G126" s="39"/>
    </row>
    <row r="127" spans="1:7" s="26" customFormat="1" ht="27">
      <c r="A127" s="10">
        <f t="shared" si="14"/>
        <v>4</v>
      </c>
      <c r="B127" s="16" t="s">
        <v>5</v>
      </c>
      <c r="C127" s="10" t="s">
        <v>33</v>
      </c>
      <c r="D127" s="10">
        <v>46180</v>
      </c>
      <c r="E127" s="40">
        <v>6.1666951252094542</v>
      </c>
      <c r="F127" s="36">
        <f t="shared" si="13"/>
        <v>284777.98088217259</v>
      </c>
      <c r="G127" s="39"/>
    </row>
    <row r="128" spans="1:7" s="26" customFormat="1">
      <c r="A128" s="10"/>
      <c r="B128" s="63" t="s">
        <v>31</v>
      </c>
      <c r="C128" s="64"/>
      <c r="D128" s="64"/>
      <c r="E128" s="65"/>
      <c r="F128" s="37">
        <f>+SUM(F123:F127)</f>
        <v>321395.24317216163</v>
      </c>
      <c r="G128" s="39">
        <f>+ROUND(F128*100/$F$203,3)</f>
        <v>20.241</v>
      </c>
    </row>
    <row r="129" spans="1:7" s="26" customFormat="1">
      <c r="A129" s="10"/>
      <c r="B129" s="15" t="s">
        <v>17</v>
      </c>
      <c r="C129" s="10"/>
      <c r="D129" s="10"/>
      <c r="E129" s="25"/>
      <c r="F129" s="25"/>
      <c r="G129" s="39"/>
    </row>
    <row r="130" spans="1:7" s="26" customFormat="1">
      <c r="A130" s="10"/>
      <c r="B130" s="16" t="s">
        <v>15</v>
      </c>
      <c r="C130" s="10" t="s">
        <v>16</v>
      </c>
      <c r="D130" s="10">
        <v>110</v>
      </c>
      <c r="E130" s="40">
        <v>3.4973969225226269</v>
      </c>
      <c r="F130" s="36">
        <f>+D130*E130</f>
        <v>384.71366147748898</v>
      </c>
      <c r="G130" s="39"/>
    </row>
    <row r="131" spans="1:7" s="26" customFormat="1" ht="27">
      <c r="A131" s="10">
        <v>1</v>
      </c>
      <c r="B131" s="16" t="s">
        <v>6</v>
      </c>
      <c r="C131" s="10" t="s">
        <v>18</v>
      </c>
      <c r="D131" s="10">
        <f>0.12*D130</f>
        <v>13.2</v>
      </c>
      <c r="E131" s="40">
        <v>81.27755862287043</v>
      </c>
      <c r="F131" s="36">
        <f>+D131*E131</f>
        <v>1072.8637738218897</v>
      </c>
      <c r="G131" s="39"/>
    </row>
    <row r="132" spans="1:7" s="26" customFormat="1">
      <c r="A132" s="10"/>
      <c r="B132" s="63" t="s">
        <v>32</v>
      </c>
      <c r="C132" s="64"/>
      <c r="D132" s="64"/>
      <c r="E132" s="65"/>
      <c r="F132" s="37">
        <f>+SUM(F130:F131)</f>
        <v>1457.5774352993787</v>
      </c>
      <c r="G132" s="39">
        <f>+ROUND(F132*100/$F$203,3)</f>
        <v>9.1999999999999998E-2</v>
      </c>
    </row>
    <row r="133" spans="1:7" s="26" customFormat="1">
      <c r="A133" s="10"/>
      <c r="B133" s="66" t="s">
        <v>73</v>
      </c>
      <c r="C133" s="66"/>
      <c r="D133" s="66"/>
      <c r="E133" s="66"/>
      <c r="F133" s="37">
        <f>+SUM(F119:F132)/2</f>
        <v>359416.38935655303</v>
      </c>
      <c r="G133" s="39">
        <f>+ROUND(F133*100/$F$203,3)</f>
        <v>22.635999999999999</v>
      </c>
    </row>
    <row r="134" spans="1:7" s="26" customFormat="1" ht="28.5">
      <c r="A134" s="49">
        <v>9</v>
      </c>
      <c r="B134" s="50" t="s">
        <v>57</v>
      </c>
      <c r="C134" s="52"/>
      <c r="D134" s="53"/>
      <c r="E134" s="54"/>
      <c r="F134" s="54"/>
      <c r="G134" s="55"/>
    </row>
    <row r="135" spans="1:7" s="26" customFormat="1">
      <c r="A135" s="10"/>
      <c r="B135" s="15" t="s">
        <v>0</v>
      </c>
      <c r="C135" s="10"/>
      <c r="D135" s="10"/>
      <c r="E135" s="25"/>
      <c r="F135" s="25"/>
      <c r="G135" s="39"/>
    </row>
    <row r="136" spans="1:7" s="26" customFormat="1" ht="27">
      <c r="A136" s="10">
        <v>1</v>
      </c>
      <c r="B136" s="16" t="s">
        <v>1</v>
      </c>
      <c r="C136" s="10" t="s">
        <v>33</v>
      </c>
      <c r="D136" s="10">
        <f>D143</f>
        <v>2400</v>
      </c>
      <c r="E136" s="41">
        <v>0.79176199110203671</v>
      </c>
      <c r="F136" s="36">
        <f>+D136*E136</f>
        <v>1900.2287786448881</v>
      </c>
      <c r="G136" s="39"/>
    </row>
    <row r="137" spans="1:7" s="26" customFormat="1">
      <c r="A137" s="10"/>
      <c r="B137" s="63" t="s">
        <v>30</v>
      </c>
      <c r="C137" s="64"/>
      <c r="D137" s="64"/>
      <c r="E137" s="65"/>
      <c r="F137" s="37">
        <f>+SUM(F136)</f>
        <v>1900.2287786448881</v>
      </c>
      <c r="G137" s="39">
        <f>+ROUND(F137*100/$F$203,3)</f>
        <v>0.12</v>
      </c>
    </row>
    <row r="138" spans="1:7" s="26" customFormat="1">
      <c r="A138" s="10"/>
      <c r="B138" s="15" t="s">
        <v>2</v>
      </c>
      <c r="C138" s="10"/>
      <c r="D138" s="10"/>
      <c r="E138" s="25"/>
      <c r="F138" s="25"/>
      <c r="G138" s="39"/>
    </row>
    <row r="139" spans="1:7" s="26" customFormat="1">
      <c r="A139" s="10">
        <v>1</v>
      </c>
      <c r="B139" s="16" t="s">
        <v>3</v>
      </c>
      <c r="C139" s="10" t="s">
        <v>33</v>
      </c>
      <c r="D139" s="10">
        <f>D136*0.03</f>
        <v>72</v>
      </c>
      <c r="E139" s="41">
        <v>5.8052977023448822</v>
      </c>
      <c r="F139" s="36">
        <f>+D139*E139</f>
        <v>417.9814345688315</v>
      </c>
      <c r="G139" s="39"/>
    </row>
    <row r="140" spans="1:7" s="26" customFormat="1">
      <c r="A140" s="10"/>
      <c r="B140" s="16" t="s">
        <v>14</v>
      </c>
      <c r="C140" s="10" t="s">
        <v>7</v>
      </c>
      <c r="D140" s="28">
        <f>+D139*0.04*2.2</f>
        <v>6.3360000000000003</v>
      </c>
      <c r="E140" s="41">
        <v>1.6456841496387964</v>
      </c>
      <c r="F140" s="36">
        <f t="shared" ref="F140:F143" si="15">+D140*E140</f>
        <v>10.427054772111415</v>
      </c>
      <c r="G140" s="39"/>
    </row>
    <row r="141" spans="1:7" s="26" customFormat="1">
      <c r="A141" s="10">
        <f>A139+1</f>
        <v>2</v>
      </c>
      <c r="B141" s="16" t="s">
        <v>4</v>
      </c>
      <c r="C141" s="10" t="s">
        <v>7</v>
      </c>
      <c r="D141" s="10">
        <f>D142*0.1*0.0705</f>
        <v>16.919999999999998</v>
      </c>
      <c r="E141" s="41">
        <v>51.864682161553681</v>
      </c>
      <c r="F141" s="36">
        <f t="shared" si="15"/>
        <v>877.55042217348819</v>
      </c>
      <c r="G141" s="39"/>
    </row>
    <row r="142" spans="1:7" s="26" customFormat="1">
      <c r="A142" s="10">
        <f t="shared" ref="A142:A143" si="16">A141+1</f>
        <v>3</v>
      </c>
      <c r="B142" s="16" t="s">
        <v>8</v>
      </c>
      <c r="C142" s="10" t="s">
        <v>33</v>
      </c>
      <c r="D142" s="10">
        <f>D143</f>
        <v>2400</v>
      </c>
      <c r="E142" s="41">
        <v>0.24877514582645185</v>
      </c>
      <c r="F142" s="36">
        <f t="shared" si="15"/>
        <v>597.06034998348446</v>
      </c>
      <c r="G142" s="39"/>
    </row>
    <row r="143" spans="1:7" s="26" customFormat="1" ht="27">
      <c r="A143" s="10">
        <f t="shared" si="16"/>
        <v>4</v>
      </c>
      <c r="B143" s="16" t="s">
        <v>5</v>
      </c>
      <c r="C143" s="10" t="s">
        <v>33</v>
      </c>
      <c r="D143" s="10">
        <v>2400</v>
      </c>
      <c r="E143" s="41">
        <v>6.1666951252094542</v>
      </c>
      <c r="F143" s="36">
        <f t="shared" si="15"/>
        <v>14800.068300502689</v>
      </c>
      <c r="G143" s="39"/>
    </row>
    <row r="144" spans="1:7" s="26" customFormat="1">
      <c r="A144" s="10"/>
      <c r="B144" s="63" t="s">
        <v>31</v>
      </c>
      <c r="C144" s="64"/>
      <c r="D144" s="64"/>
      <c r="E144" s="65"/>
      <c r="F144" s="37">
        <f>+SUM(F139:F143)</f>
        <v>16703.087562000605</v>
      </c>
      <c r="G144" s="39">
        <f>+ROUND(F144*100/$F$203,3)</f>
        <v>1.052</v>
      </c>
    </row>
    <row r="145" spans="1:8" s="26" customFormat="1">
      <c r="A145" s="10"/>
      <c r="B145" s="15" t="s">
        <v>17</v>
      </c>
      <c r="C145" s="10"/>
      <c r="D145" s="10"/>
      <c r="E145" s="25"/>
      <c r="F145" s="25"/>
      <c r="G145" s="39"/>
    </row>
    <row r="146" spans="1:8" s="26" customFormat="1">
      <c r="A146" s="10"/>
      <c r="B146" s="16" t="s">
        <v>15</v>
      </c>
      <c r="C146" s="10" t="s">
        <v>16</v>
      </c>
      <c r="D146" s="10">
        <v>20</v>
      </c>
      <c r="E146" s="41">
        <v>3.4973969225226269</v>
      </c>
      <c r="F146" s="36">
        <f>+D146*E146</f>
        <v>69.94793845045254</v>
      </c>
      <c r="G146" s="39"/>
      <c r="H146" s="26" t="s">
        <v>55</v>
      </c>
    </row>
    <row r="147" spans="1:8" s="26" customFormat="1" ht="27">
      <c r="A147" s="10">
        <v>1</v>
      </c>
      <c r="B147" s="16" t="s">
        <v>6</v>
      </c>
      <c r="C147" s="10" t="s">
        <v>18</v>
      </c>
      <c r="D147" s="10">
        <f>0.12*D146</f>
        <v>2.4</v>
      </c>
      <c r="E147" s="41">
        <v>81.27755862287043</v>
      </c>
      <c r="F147" s="36">
        <f>+D147*E147</f>
        <v>195.06614069488901</v>
      </c>
      <c r="G147" s="39"/>
    </row>
    <row r="148" spans="1:8" s="26" customFormat="1">
      <c r="A148" s="10"/>
      <c r="B148" s="63" t="s">
        <v>32</v>
      </c>
      <c r="C148" s="64"/>
      <c r="D148" s="64"/>
      <c r="E148" s="65"/>
      <c r="F148" s="37">
        <f>+SUM(F146:F147)</f>
        <v>265.01407914534155</v>
      </c>
      <c r="G148" s="39">
        <f>+ROUND(F148*100/$F$203,3)</f>
        <v>1.7000000000000001E-2</v>
      </c>
    </row>
    <row r="149" spans="1:8" s="26" customFormat="1">
      <c r="A149" s="10"/>
      <c r="B149" s="66" t="s">
        <v>74</v>
      </c>
      <c r="C149" s="66"/>
      <c r="D149" s="66"/>
      <c r="E149" s="66"/>
      <c r="F149" s="37">
        <f>+SUM(F135:F148)/2</f>
        <v>18868.330419790833</v>
      </c>
      <c r="G149" s="39">
        <f>+ROUND(F149*100/$F$203,3)</f>
        <v>1.1879999999999999</v>
      </c>
    </row>
    <row r="150" spans="1:8" s="26" customFormat="1" ht="28.5">
      <c r="A150" s="49">
        <v>10</v>
      </c>
      <c r="B150" s="50" t="s">
        <v>58</v>
      </c>
      <c r="C150" s="52"/>
      <c r="D150" s="53"/>
      <c r="E150" s="54"/>
      <c r="F150" s="54"/>
      <c r="G150" s="55"/>
    </row>
    <row r="151" spans="1:8" s="26" customFormat="1">
      <c r="A151" s="10"/>
      <c r="B151" s="15" t="s">
        <v>0</v>
      </c>
      <c r="C151" s="10"/>
      <c r="D151" s="10"/>
      <c r="E151" s="25"/>
      <c r="F151" s="25"/>
      <c r="G151" s="39"/>
    </row>
    <row r="152" spans="1:8" s="26" customFormat="1" ht="27">
      <c r="A152" s="10">
        <v>1</v>
      </c>
      <c r="B152" s="16" t="s">
        <v>1</v>
      </c>
      <c r="C152" s="10" t="s">
        <v>33</v>
      </c>
      <c r="D152" s="10">
        <f>D159</f>
        <v>5365</v>
      </c>
      <c r="E152" s="41">
        <v>0.79176199110203671</v>
      </c>
      <c r="F152" s="36">
        <f>+D152*E152</f>
        <v>4247.8030822624269</v>
      </c>
      <c r="G152" s="39"/>
    </row>
    <row r="153" spans="1:8" s="26" customFormat="1">
      <c r="A153" s="10"/>
      <c r="B153" s="63" t="s">
        <v>30</v>
      </c>
      <c r="C153" s="64"/>
      <c r="D153" s="64"/>
      <c r="E153" s="65"/>
      <c r="F153" s="37">
        <f>+SUM(F152)</f>
        <v>4247.8030822624269</v>
      </c>
      <c r="G153" s="39">
        <f>+ROUND(F153*100/$F$203,3)</f>
        <v>0.26800000000000002</v>
      </c>
    </row>
    <row r="154" spans="1:8" s="26" customFormat="1">
      <c r="A154" s="10"/>
      <c r="B154" s="15" t="s">
        <v>2</v>
      </c>
      <c r="C154" s="10"/>
      <c r="D154" s="10"/>
      <c r="E154" s="25"/>
      <c r="F154" s="25"/>
      <c r="G154" s="39"/>
    </row>
    <row r="155" spans="1:8" s="26" customFormat="1">
      <c r="A155" s="10">
        <v>1</v>
      </c>
      <c r="B155" s="16" t="s">
        <v>3</v>
      </c>
      <c r="C155" s="10" t="s">
        <v>33</v>
      </c>
      <c r="D155" s="10">
        <f>D152*0.03</f>
        <v>160.94999999999999</v>
      </c>
      <c r="E155" s="41">
        <v>5.8052977023448822</v>
      </c>
      <c r="F155" s="36">
        <f>+D155*E155</f>
        <v>934.36266519240871</v>
      </c>
      <c r="G155" s="39"/>
    </row>
    <row r="156" spans="1:8" s="26" customFormat="1">
      <c r="A156" s="10"/>
      <c r="B156" s="16" t="s">
        <v>14</v>
      </c>
      <c r="C156" s="10" t="s">
        <v>7</v>
      </c>
      <c r="D156" s="28">
        <f>+D155*0.04*2.2</f>
        <v>14.163600000000001</v>
      </c>
      <c r="E156" s="41">
        <v>1.6456841496387964</v>
      </c>
      <c r="F156" s="36">
        <f t="shared" ref="F156:F159" si="17">+D156*E156</f>
        <v>23.308812021824057</v>
      </c>
      <c r="G156" s="39"/>
    </row>
    <row r="157" spans="1:8" s="26" customFormat="1">
      <c r="A157" s="10">
        <f>A155+1</f>
        <v>2</v>
      </c>
      <c r="B157" s="16" t="s">
        <v>4</v>
      </c>
      <c r="C157" s="10" t="s">
        <v>7</v>
      </c>
      <c r="D157" s="28">
        <v>37.823</v>
      </c>
      <c r="E157" s="41">
        <v>51.864682161553681</v>
      </c>
      <c r="F157" s="36">
        <f t="shared" si="17"/>
        <v>1961.677873396445</v>
      </c>
      <c r="G157" s="39" t="s">
        <v>55</v>
      </c>
    </row>
    <row r="158" spans="1:8" s="26" customFormat="1">
      <c r="A158" s="10">
        <f t="shared" ref="A158:A159" si="18">A157+1</f>
        <v>3</v>
      </c>
      <c r="B158" s="16" t="s">
        <v>8</v>
      </c>
      <c r="C158" s="10" t="s">
        <v>33</v>
      </c>
      <c r="D158" s="10">
        <f>D159</f>
        <v>5365</v>
      </c>
      <c r="E158" s="41">
        <v>0.24877514582645185</v>
      </c>
      <c r="F158" s="36">
        <f t="shared" si="17"/>
        <v>1334.6786573589143</v>
      </c>
      <c r="G158" s="39"/>
    </row>
    <row r="159" spans="1:8" s="26" customFormat="1" ht="27">
      <c r="A159" s="10">
        <f t="shared" si="18"/>
        <v>4</v>
      </c>
      <c r="B159" s="16" t="s">
        <v>5</v>
      </c>
      <c r="C159" s="10" t="s">
        <v>33</v>
      </c>
      <c r="D159" s="10">
        <v>5365</v>
      </c>
      <c r="E159" s="41">
        <v>6.1666951252094542</v>
      </c>
      <c r="F159" s="36">
        <f t="shared" si="17"/>
        <v>33084.319346748722</v>
      </c>
      <c r="G159" s="39"/>
    </row>
    <row r="160" spans="1:8" s="26" customFormat="1">
      <c r="A160" s="10"/>
      <c r="B160" s="63" t="s">
        <v>31</v>
      </c>
      <c r="C160" s="64"/>
      <c r="D160" s="64"/>
      <c r="E160" s="65"/>
      <c r="F160" s="37">
        <f>+SUM(F155:F159)</f>
        <v>37338.347354718317</v>
      </c>
      <c r="G160" s="39">
        <f>+ROUND(F160*100/$F$203,3)</f>
        <v>2.3519999999999999</v>
      </c>
    </row>
    <row r="161" spans="1:8" s="26" customFormat="1">
      <c r="A161" s="10"/>
      <c r="B161" s="15" t="s">
        <v>17</v>
      </c>
      <c r="C161" s="10"/>
      <c r="D161" s="10"/>
      <c r="E161" s="25"/>
      <c r="F161" s="25"/>
      <c r="G161" s="39"/>
    </row>
    <row r="162" spans="1:8" s="26" customFormat="1">
      <c r="A162" s="10"/>
      <c r="B162" s="16" t="s">
        <v>15</v>
      </c>
      <c r="C162" s="10" t="s">
        <v>16</v>
      </c>
      <c r="D162" s="12">
        <v>19</v>
      </c>
      <c r="E162" s="41">
        <v>3.4973969225226269</v>
      </c>
      <c r="F162" s="36">
        <f>+D162*E162</f>
        <v>66.450541527929914</v>
      </c>
      <c r="G162" s="39"/>
    </row>
    <row r="163" spans="1:8" s="26" customFormat="1" ht="27">
      <c r="A163" s="10">
        <v>1</v>
      </c>
      <c r="B163" s="16" t="s">
        <v>6</v>
      </c>
      <c r="C163" s="10" t="s">
        <v>18</v>
      </c>
      <c r="D163" s="12">
        <v>2.2799999999999998</v>
      </c>
      <c r="E163" s="41">
        <v>81.27755862287043</v>
      </c>
      <c r="F163" s="36">
        <f>+D163*E163</f>
        <v>185.31283366014458</v>
      </c>
      <c r="G163" s="39"/>
    </row>
    <row r="164" spans="1:8" s="26" customFormat="1">
      <c r="A164" s="10"/>
      <c r="B164" s="63" t="s">
        <v>32</v>
      </c>
      <c r="C164" s="64"/>
      <c r="D164" s="64"/>
      <c r="E164" s="65"/>
      <c r="F164" s="37">
        <f>+SUM(F162:F163)</f>
        <v>251.76337518807449</v>
      </c>
      <c r="G164" s="39">
        <f>+ROUND(F164*100/$F$203,3)</f>
        <v>1.6E-2</v>
      </c>
    </row>
    <row r="165" spans="1:8" s="26" customFormat="1">
      <c r="A165" s="10"/>
      <c r="B165" s="66" t="s">
        <v>75</v>
      </c>
      <c r="C165" s="66"/>
      <c r="D165" s="66"/>
      <c r="E165" s="66"/>
      <c r="F165" s="37">
        <f>+SUM(F151:F164)/2</f>
        <v>41837.913812168816</v>
      </c>
      <c r="G165" s="39">
        <f>+ROUND(F165*100/$F$203,3)</f>
        <v>2.6349999999999998</v>
      </c>
    </row>
    <row r="166" spans="1:8" s="26" customFormat="1" ht="42.75">
      <c r="A166" s="49">
        <v>11</v>
      </c>
      <c r="B166" s="50" t="s">
        <v>76</v>
      </c>
      <c r="C166" s="52"/>
      <c r="D166" s="53"/>
      <c r="E166" s="54"/>
      <c r="F166" s="54"/>
      <c r="G166" s="55"/>
    </row>
    <row r="167" spans="1:8" s="26" customFormat="1">
      <c r="A167" s="10"/>
      <c r="B167" s="15" t="s">
        <v>0</v>
      </c>
      <c r="C167" s="10"/>
      <c r="D167" s="10"/>
      <c r="E167" s="25"/>
      <c r="F167" s="25"/>
      <c r="G167" s="39"/>
    </row>
    <row r="168" spans="1:8" s="26" customFormat="1" ht="27">
      <c r="A168" s="10">
        <v>1</v>
      </c>
      <c r="B168" s="16" t="s">
        <v>1</v>
      </c>
      <c r="C168" s="10" t="s">
        <v>33</v>
      </c>
      <c r="D168" s="10">
        <f>D175</f>
        <v>17500</v>
      </c>
      <c r="E168" s="41">
        <v>0.79176199110203671</v>
      </c>
      <c r="F168" s="36">
        <f>+D168*E168</f>
        <v>13855.834844285642</v>
      </c>
      <c r="G168" s="39"/>
    </row>
    <row r="169" spans="1:8" s="26" customFormat="1">
      <c r="A169" s="10"/>
      <c r="B169" s="63" t="s">
        <v>30</v>
      </c>
      <c r="C169" s="64"/>
      <c r="D169" s="64"/>
      <c r="E169" s="65"/>
      <c r="F169" s="37">
        <f>+SUM(F168)</f>
        <v>13855.834844285642</v>
      </c>
      <c r="G169" s="39">
        <f>+ROUND(F169*100/$F$203,3)</f>
        <v>0.873</v>
      </c>
    </row>
    <row r="170" spans="1:8" s="26" customFormat="1">
      <c r="A170" s="10"/>
      <c r="B170" s="15" t="s">
        <v>2</v>
      </c>
      <c r="C170" s="10"/>
      <c r="D170" s="10"/>
      <c r="E170" s="25"/>
      <c r="F170" s="25"/>
      <c r="G170" s="39"/>
    </row>
    <row r="171" spans="1:8" s="26" customFormat="1">
      <c r="A171" s="10">
        <v>1</v>
      </c>
      <c r="B171" s="16" t="s">
        <v>3</v>
      </c>
      <c r="C171" s="10" t="s">
        <v>33</v>
      </c>
      <c r="D171" s="10">
        <f>D168*0.03</f>
        <v>525</v>
      </c>
      <c r="E171" s="41">
        <v>5.8052977023448822</v>
      </c>
      <c r="F171" s="36">
        <f>+D171*E171</f>
        <v>3047.7812937310632</v>
      </c>
      <c r="G171" s="39"/>
    </row>
    <row r="172" spans="1:8" s="26" customFormat="1">
      <c r="A172" s="10"/>
      <c r="B172" s="16" t="s">
        <v>14</v>
      </c>
      <c r="C172" s="10" t="s">
        <v>7</v>
      </c>
      <c r="D172" s="28">
        <f>+D171*0.04*2.2</f>
        <v>46.2</v>
      </c>
      <c r="E172" s="41">
        <v>1.6456841496387964</v>
      </c>
      <c r="F172" s="36">
        <f t="shared" ref="F172:F175" si="19">+D172*E172</f>
        <v>76.030607713312392</v>
      </c>
      <c r="G172" s="39"/>
      <c r="H172" s="26" t="s">
        <v>55</v>
      </c>
    </row>
    <row r="173" spans="1:8" s="26" customFormat="1">
      <c r="A173" s="10">
        <f>A171+1</f>
        <v>2</v>
      </c>
      <c r="B173" s="16" t="s">
        <v>4</v>
      </c>
      <c r="C173" s="10" t="s">
        <v>7</v>
      </c>
      <c r="D173" s="28">
        <v>123.375</v>
      </c>
      <c r="E173" s="41">
        <v>51.864682161553681</v>
      </c>
      <c r="F173" s="36">
        <f t="shared" si="19"/>
        <v>6398.8051616816856</v>
      </c>
      <c r="G173" s="39" t="s">
        <v>55</v>
      </c>
    </row>
    <row r="174" spans="1:8" s="26" customFormat="1">
      <c r="A174" s="10">
        <f t="shared" ref="A174:A175" si="20">A173+1</f>
        <v>3</v>
      </c>
      <c r="B174" s="16" t="s">
        <v>8</v>
      </c>
      <c r="C174" s="10" t="s">
        <v>33</v>
      </c>
      <c r="D174" s="10">
        <f>D175</f>
        <v>17500</v>
      </c>
      <c r="E174" s="41">
        <v>0.24877514582645185</v>
      </c>
      <c r="F174" s="36">
        <f t="shared" si="19"/>
        <v>4353.5650519629071</v>
      </c>
      <c r="G174" s="39"/>
    </row>
    <row r="175" spans="1:8" s="26" customFormat="1" ht="27">
      <c r="A175" s="10">
        <f t="shared" si="20"/>
        <v>4</v>
      </c>
      <c r="B175" s="16" t="s">
        <v>5</v>
      </c>
      <c r="C175" s="10" t="s">
        <v>33</v>
      </c>
      <c r="D175" s="10">
        <v>17500</v>
      </c>
      <c r="E175" s="41">
        <v>6.1666951252094542</v>
      </c>
      <c r="F175" s="36">
        <f t="shared" si="19"/>
        <v>107917.16469116545</v>
      </c>
      <c r="G175" s="39"/>
    </row>
    <row r="176" spans="1:8" s="26" customFormat="1">
      <c r="A176" s="10"/>
      <c r="B176" s="63" t="s">
        <v>31</v>
      </c>
      <c r="C176" s="64"/>
      <c r="D176" s="64"/>
      <c r="E176" s="65"/>
      <c r="F176" s="37">
        <f>+SUM(F171:F175)</f>
        <v>121793.34680625443</v>
      </c>
      <c r="G176" s="39">
        <f>+ROUND(F176*100/$F$203,3)</f>
        <v>7.67</v>
      </c>
    </row>
    <row r="177" spans="1:8" s="26" customFormat="1">
      <c r="A177" s="10"/>
      <c r="B177" s="15" t="s">
        <v>17</v>
      </c>
      <c r="C177" s="10"/>
      <c r="D177" s="10"/>
      <c r="E177" s="25"/>
      <c r="F177" s="25"/>
      <c r="G177" s="39"/>
      <c r="H177" s="26" t="s">
        <v>55</v>
      </c>
    </row>
    <row r="178" spans="1:8" s="26" customFormat="1">
      <c r="A178" s="10"/>
      <c r="B178" s="16" t="s">
        <v>15</v>
      </c>
      <c r="C178" s="10" t="s">
        <v>16</v>
      </c>
      <c r="D178" s="12">
        <v>45</v>
      </c>
      <c r="E178" s="42">
        <v>3.4973969225226269</v>
      </c>
      <c r="F178" s="36">
        <f>+D178*E178</f>
        <v>157.38286151351821</v>
      </c>
      <c r="G178" s="39"/>
    </row>
    <row r="179" spans="1:8" s="26" customFormat="1" ht="27">
      <c r="A179" s="10">
        <v>1</v>
      </c>
      <c r="B179" s="16" t="s">
        <v>6</v>
      </c>
      <c r="C179" s="10" t="s">
        <v>18</v>
      </c>
      <c r="D179" s="12">
        <f>45*0.12</f>
        <v>5.3999999999999995</v>
      </c>
      <c r="E179" s="41">
        <v>81.27755862287043</v>
      </c>
      <c r="F179" s="36">
        <f>+D179*E179</f>
        <v>438.8988165635003</v>
      </c>
      <c r="G179" s="39"/>
    </row>
    <row r="180" spans="1:8" s="26" customFormat="1">
      <c r="A180" s="10"/>
      <c r="B180" s="63" t="s">
        <v>32</v>
      </c>
      <c r="C180" s="64"/>
      <c r="D180" s="64"/>
      <c r="E180" s="65"/>
      <c r="F180" s="37">
        <f>+SUM(F178:F179)</f>
        <v>596.28167807701857</v>
      </c>
      <c r="G180" s="39">
        <f>+ROUND(F180*100/$F$203,3)</f>
        <v>3.7999999999999999E-2</v>
      </c>
    </row>
    <row r="181" spans="1:8" s="26" customFormat="1">
      <c r="A181" s="10"/>
      <c r="B181" s="66" t="s">
        <v>77</v>
      </c>
      <c r="C181" s="66"/>
      <c r="D181" s="66"/>
      <c r="E181" s="66"/>
      <c r="F181" s="37">
        <f>+SUM(F167:F180)/2</f>
        <v>136245.46332861707</v>
      </c>
      <c r="G181" s="39">
        <f>+ROUND(F181*100/$F$203,3)</f>
        <v>8.5809999999999995</v>
      </c>
    </row>
    <row r="182" spans="1:8" s="26" customFormat="1" ht="28.5">
      <c r="A182" s="49">
        <v>12</v>
      </c>
      <c r="B182" s="50" t="s">
        <v>65</v>
      </c>
      <c r="C182" s="52"/>
      <c r="D182" s="53"/>
      <c r="E182" s="54"/>
      <c r="F182" s="54"/>
      <c r="G182" s="55"/>
    </row>
    <row r="183" spans="1:8" s="26" customFormat="1">
      <c r="A183" s="10"/>
      <c r="B183" s="15" t="s">
        <v>0</v>
      </c>
      <c r="C183" s="10"/>
      <c r="D183" s="10"/>
      <c r="E183" s="25"/>
      <c r="F183" s="25"/>
      <c r="G183" s="39"/>
    </row>
    <row r="184" spans="1:8" s="26" customFormat="1" ht="27">
      <c r="A184" s="10">
        <v>1</v>
      </c>
      <c r="B184" s="16" t="s">
        <v>1</v>
      </c>
      <c r="C184" s="10" t="s">
        <v>33</v>
      </c>
      <c r="D184" s="12">
        <f>D196-D189-D190</f>
        <v>12498</v>
      </c>
      <c r="E184" s="41">
        <v>0.79176199110203671</v>
      </c>
      <c r="F184" s="36">
        <f>+D184*E184</f>
        <v>9895.4413647932543</v>
      </c>
      <c r="G184" s="39"/>
    </row>
    <row r="185" spans="1:8" s="26" customFormat="1">
      <c r="A185" s="10"/>
      <c r="B185" s="63" t="s">
        <v>30</v>
      </c>
      <c r="C185" s="64"/>
      <c r="D185" s="64"/>
      <c r="E185" s="65"/>
      <c r="F185" s="37">
        <f>+SUM(F184)</f>
        <v>9895.4413647932543</v>
      </c>
      <c r="G185" s="39">
        <f>+ROUND(F185*100/$F$203,3)</f>
        <v>0.623</v>
      </c>
    </row>
    <row r="186" spans="1:8" s="26" customFormat="1">
      <c r="A186" s="47" t="s">
        <v>35</v>
      </c>
      <c r="B186" s="44" t="s">
        <v>2</v>
      </c>
      <c r="C186" s="12"/>
      <c r="D186" s="12"/>
      <c r="E186" s="41"/>
      <c r="F186" s="48"/>
      <c r="G186" s="46"/>
    </row>
    <row r="187" spans="1:8" s="26" customFormat="1">
      <c r="A187" s="12">
        <v>1</v>
      </c>
      <c r="B187" s="45" t="s">
        <v>3</v>
      </c>
      <c r="C187" s="12" t="s">
        <v>33</v>
      </c>
      <c r="D187" s="12">
        <f>D184*0.03</f>
        <v>374.94</v>
      </c>
      <c r="E187" s="41">
        <v>5.8052977023448822</v>
      </c>
      <c r="F187" s="41">
        <f>+D187*E187</f>
        <v>2176.6383205171901</v>
      </c>
      <c r="G187" s="46"/>
    </row>
    <row r="188" spans="1:8" s="26" customFormat="1">
      <c r="A188" s="12">
        <v>2</v>
      </c>
      <c r="B188" s="16" t="s">
        <v>14</v>
      </c>
      <c r="C188" s="12" t="s">
        <v>7</v>
      </c>
      <c r="D188" s="43">
        <f>+D187*0.04*2.2</f>
        <v>32.994720000000001</v>
      </c>
      <c r="E188" s="41">
        <v>1.6456841496387964</v>
      </c>
      <c r="F188" s="41">
        <f t="shared" ref="F188:F196" si="21">+D188*E188</f>
        <v>54.298887725770193</v>
      </c>
      <c r="G188" s="46"/>
    </row>
    <row r="189" spans="1:8" s="26" customFormat="1">
      <c r="A189" s="12">
        <v>3</v>
      </c>
      <c r="B189" s="45" t="s">
        <v>59</v>
      </c>
      <c r="C189" s="12" t="s">
        <v>33</v>
      </c>
      <c r="D189" s="12">
        <v>2500</v>
      </c>
      <c r="E189" s="41">
        <v>1.9533719871179489</v>
      </c>
      <c r="F189" s="41">
        <f t="shared" si="21"/>
        <v>4883.429967794872</v>
      </c>
      <c r="G189" s="46"/>
    </row>
    <row r="190" spans="1:8" s="26" customFormat="1" ht="27">
      <c r="A190" s="12">
        <v>4</v>
      </c>
      <c r="B190" s="45" t="s">
        <v>60</v>
      </c>
      <c r="C190" s="12" t="s">
        <v>33</v>
      </c>
      <c r="D190" s="12">
        <v>1670</v>
      </c>
      <c r="E190" s="41">
        <v>2.1718214717638329</v>
      </c>
      <c r="F190" s="41">
        <f t="shared" si="21"/>
        <v>3626.9418578456011</v>
      </c>
      <c r="G190" s="46"/>
    </row>
    <row r="191" spans="1:8" s="26" customFormat="1">
      <c r="A191" s="12">
        <v>5</v>
      </c>
      <c r="B191" s="45" t="s">
        <v>4</v>
      </c>
      <c r="C191" s="12" t="s">
        <v>7</v>
      </c>
      <c r="D191" s="12">
        <v>117.509</v>
      </c>
      <c r="E191" s="41">
        <v>51.864682161553681</v>
      </c>
      <c r="F191" s="41">
        <f t="shared" si="21"/>
        <v>6094.5669361220116</v>
      </c>
      <c r="G191" s="46"/>
    </row>
    <row r="192" spans="1:8" s="26" customFormat="1" ht="27">
      <c r="A192" s="12">
        <v>6</v>
      </c>
      <c r="B192" s="45" t="s">
        <v>61</v>
      </c>
      <c r="C192" s="12" t="s">
        <v>33</v>
      </c>
      <c r="D192" s="12">
        <f>D189+D190</f>
        <v>4170</v>
      </c>
      <c r="E192" s="41">
        <v>6.7723143944670516</v>
      </c>
      <c r="F192" s="41">
        <f t="shared" si="21"/>
        <v>28240.551024927605</v>
      </c>
      <c r="G192" s="46"/>
    </row>
    <row r="193" spans="1:9" s="26" customFormat="1" ht="27">
      <c r="A193" s="12">
        <v>7</v>
      </c>
      <c r="B193" s="45" t="s">
        <v>62</v>
      </c>
      <c r="C193" s="12" t="s">
        <v>33</v>
      </c>
      <c r="D193" s="12">
        <f>D194</f>
        <v>141</v>
      </c>
      <c r="E193" s="41">
        <v>2.1718214717638329</v>
      </c>
      <c r="F193" s="41">
        <f t="shared" si="21"/>
        <v>306.22682751870042</v>
      </c>
      <c r="G193" s="46"/>
    </row>
    <row r="194" spans="1:9" s="26" customFormat="1" ht="27">
      <c r="A194" s="12">
        <v>8</v>
      </c>
      <c r="B194" s="45" t="s">
        <v>63</v>
      </c>
      <c r="C194" s="12" t="s">
        <v>33</v>
      </c>
      <c r="D194" s="12">
        <v>141</v>
      </c>
      <c r="E194" s="41">
        <v>6.7723143944670516</v>
      </c>
      <c r="F194" s="41">
        <f t="shared" si="21"/>
        <v>954.89632961985433</v>
      </c>
      <c r="G194" s="46"/>
    </row>
    <row r="195" spans="1:9" s="26" customFormat="1" ht="21" customHeight="1">
      <c r="A195" s="12">
        <v>9</v>
      </c>
      <c r="B195" s="45" t="s">
        <v>64</v>
      </c>
      <c r="C195" s="12" t="s">
        <v>33</v>
      </c>
      <c r="D195" s="12">
        <f>D196</f>
        <v>16668</v>
      </c>
      <c r="E195" s="41">
        <v>0.24877514582645185</v>
      </c>
      <c r="F195" s="41">
        <f t="shared" si="21"/>
        <v>4146.5841306352995</v>
      </c>
      <c r="G195" s="46"/>
    </row>
    <row r="196" spans="1:9" s="26" customFormat="1" ht="27">
      <c r="A196" s="12">
        <v>10</v>
      </c>
      <c r="B196" s="45" t="s">
        <v>5</v>
      </c>
      <c r="C196" s="12" t="s">
        <v>33</v>
      </c>
      <c r="D196" s="12">
        <v>16668</v>
      </c>
      <c r="E196" s="41">
        <v>6.1666951252094542</v>
      </c>
      <c r="F196" s="41">
        <f t="shared" si="21"/>
        <v>102786.47434699118</v>
      </c>
      <c r="G196" s="46"/>
      <c r="I196" s="26" t="s">
        <v>55</v>
      </c>
    </row>
    <row r="197" spans="1:9" s="26" customFormat="1">
      <c r="A197" s="10"/>
      <c r="B197" s="63" t="s">
        <v>31</v>
      </c>
      <c r="C197" s="64"/>
      <c r="D197" s="64"/>
      <c r="E197" s="65"/>
      <c r="F197" s="37">
        <f>+SUM(F187:F196)</f>
        <v>153270.60862969808</v>
      </c>
      <c r="G197" s="39">
        <f>+ROUND(F197*100/$F$203,3)</f>
        <v>9.6530000000000005</v>
      </c>
    </row>
    <row r="198" spans="1:9" s="26" customFormat="1">
      <c r="A198" s="10"/>
      <c r="B198" s="15" t="s">
        <v>17</v>
      </c>
      <c r="C198" s="10"/>
      <c r="D198" s="10"/>
      <c r="E198" s="25"/>
      <c r="F198" s="25"/>
      <c r="G198" s="39"/>
    </row>
    <row r="199" spans="1:9" s="26" customFormat="1">
      <c r="A199" s="10"/>
      <c r="B199" s="16" t="s">
        <v>15</v>
      </c>
      <c r="C199" s="10" t="s">
        <v>16</v>
      </c>
      <c r="D199" s="12">
        <v>12</v>
      </c>
      <c r="E199" s="41">
        <v>3.4973969225226269</v>
      </c>
      <c r="F199" s="36">
        <f>+D199*E199</f>
        <v>41.968763070271521</v>
      </c>
      <c r="G199" s="39"/>
    </row>
    <row r="200" spans="1:9" s="26" customFormat="1" ht="27">
      <c r="A200" s="10">
        <v>1</v>
      </c>
      <c r="B200" s="16" t="s">
        <v>6</v>
      </c>
      <c r="C200" s="10" t="s">
        <v>18</v>
      </c>
      <c r="D200" s="12">
        <f>12*0.12</f>
        <v>1.44</v>
      </c>
      <c r="E200" s="41">
        <v>81.27755862287043</v>
      </c>
      <c r="F200" s="36">
        <f>+D200*E200</f>
        <v>117.03968441693341</v>
      </c>
      <c r="G200" s="39"/>
    </row>
    <row r="201" spans="1:9" s="26" customFormat="1">
      <c r="A201" s="10"/>
      <c r="B201" s="63" t="s">
        <v>32</v>
      </c>
      <c r="C201" s="64"/>
      <c r="D201" s="64"/>
      <c r="E201" s="65"/>
      <c r="F201" s="37">
        <f>+SUM(F199:F200)</f>
        <v>159.00844748720493</v>
      </c>
      <c r="G201" s="39">
        <f>+ROUND(F201*100/$F$203,3)</f>
        <v>0.01</v>
      </c>
    </row>
    <row r="202" spans="1:9" s="26" customFormat="1">
      <c r="A202" s="10"/>
      <c r="B202" s="66" t="s">
        <v>78</v>
      </c>
      <c r="C202" s="66"/>
      <c r="D202" s="66"/>
      <c r="E202" s="66"/>
      <c r="F202" s="37">
        <f>+SUM(F183:F201)/2</f>
        <v>163325.05844197856</v>
      </c>
      <c r="G202" s="39">
        <f>+ROUND(F202*100/$F$203,3)</f>
        <v>10.286</v>
      </c>
    </row>
    <row r="203" spans="1:9" s="26" customFormat="1">
      <c r="A203" s="1"/>
      <c r="B203" s="67" t="s">
        <v>40</v>
      </c>
      <c r="C203" s="68"/>
      <c r="D203" s="68"/>
      <c r="E203" s="69"/>
      <c r="F203" s="38">
        <f>+F21+F37+F53+F69+F85+F101+F117+F133+F149+F165+F181+F202</f>
        <v>1587835.9842336276</v>
      </c>
      <c r="G203" s="38">
        <f>+G21+G37+G53+G69+G85+G101+G117+G133+G149+G165+G181+G202</f>
        <v>100.00000000000001</v>
      </c>
    </row>
    <row r="204" spans="1:9" s="26" customFormat="1">
      <c r="A204" s="31"/>
      <c r="B204" s="67" t="s">
        <v>41</v>
      </c>
      <c r="C204" s="68"/>
      <c r="D204" s="68"/>
      <c r="E204" s="69"/>
      <c r="F204" s="38">
        <f>+F203*20%</f>
        <v>317567.19684672554</v>
      </c>
      <c r="G204" s="31"/>
    </row>
    <row r="205" spans="1:9" s="26" customFormat="1">
      <c r="A205" s="31"/>
      <c r="B205" s="67" t="s">
        <v>79</v>
      </c>
      <c r="C205" s="68"/>
      <c r="D205" s="68"/>
      <c r="E205" s="69"/>
      <c r="F205" s="38">
        <f>+F203+F204</f>
        <v>1905403.181080353</v>
      </c>
      <c r="G205" s="31"/>
      <c r="I205" s="57">
        <f>F205*1/100</f>
        <v>19054.031810803528</v>
      </c>
    </row>
    <row r="206" spans="1:9" s="26" customFormat="1" ht="18.75">
      <c r="B206" s="32"/>
      <c r="C206" s="32"/>
      <c r="D206" s="32"/>
      <c r="E206" s="32"/>
      <c r="F206" s="33"/>
      <c r="G206" s="34"/>
    </row>
    <row r="207" spans="1:9" s="26" customFormat="1">
      <c r="B207" s="35" t="s">
        <v>47</v>
      </c>
    </row>
    <row r="208" spans="1:9">
      <c r="A208" s="18"/>
      <c r="B208" s="24" t="s">
        <v>48</v>
      </c>
      <c r="C208" s="18"/>
      <c r="D208" s="18"/>
      <c r="E208" s="18"/>
      <c r="F208" s="18"/>
      <c r="G208" s="18"/>
    </row>
    <row r="215" spans="1:4">
      <c r="A215" s="6"/>
      <c r="B215" s="6"/>
      <c r="C215" s="6"/>
      <c r="D215" s="6"/>
    </row>
    <row r="216" spans="1:4">
      <c r="A216" s="2"/>
      <c r="B216" s="2"/>
      <c r="C216" s="6"/>
      <c r="D216" s="6"/>
    </row>
    <row r="217" spans="1:4">
      <c r="A217" s="2"/>
      <c r="B217" s="3"/>
      <c r="C217" s="4"/>
      <c r="D217" s="5"/>
    </row>
    <row r="218" spans="1:4">
      <c r="A218" s="2"/>
      <c r="B218" s="3"/>
      <c r="C218" s="4"/>
      <c r="D218" s="5"/>
    </row>
    <row r="219" spans="1:4">
      <c r="A219" s="2"/>
      <c r="B219" s="3"/>
      <c r="C219" s="4"/>
      <c r="D219" s="5"/>
    </row>
    <row r="220" spans="1:4">
      <c r="A220" s="2"/>
      <c r="B220" s="3"/>
      <c r="C220" s="4"/>
      <c r="D220" s="5"/>
    </row>
    <row r="221" spans="1:4">
      <c r="A221" s="2"/>
      <c r="B221" s="3"/>
      <c r="C221" s="4"/>
      <c r="D221" s="5"/>
    </row>
    <row r="222" spans="1:4">
      <c r="A222" s="2"/>
      <c r="B222" s="3"/>
      <c r="C222" s="4"/>
      <c r="D222" s="5"/>
    </row>
    <row r="223" spans="1:4">
      <c r="A223" s="2"/>
      <c r="B223" s="3"/>
      <c r="C223" s="4"/>
      <c r="D223" s="5"/>
    </row>
    <row r="224" spans="1:4">
      <c r="A224" s="2"/>
      <c r="B224" s="3"/>
      <c r="C224" s="4"/>
      <c r="D224" s="5"/>
    </row>
    <row r="225" spans="1:4">
      <c r="A225" s="2"/>
      <c r="B225" s="3"/>
      <c r="C225" s="4"/>
      <c r="D225" s="5"/>
    </row>
    <row r="226" spans="1:4">
      <c r="A226" s="2"/>
      <c r="B226" s="3"/>
      <c r="C226" s="4"/>
      <c r="D226" s="5"/>
    </row>
    <row r="227" spans="1:4">
      <c r="A227" s="2"/>
      <c r="B227" s="3"/>
      <c r="C227" s="4"/>
      <c r="D227" s="5"/>
    </row>
    <row r="228" spans="1:4">
      <c r="A228" s="2"/>
      <c r="B228" s="3"/>
      <c r="C228" s="4"/>
      <c r="D228" s="5"/>
    </row>
    <row r="229" spans="1:4">
      <c r="A229" s="2"/>
      <c r="B229" s="21"/>
      <c r="C229" s="4"/>
      <c r="D229" s="21"/>
    </row>
    <row r="230" spans="1:4">
      <c r="A230" s="2"/>
      <c r="B230" s="3"/>
      <c r="C230" s="4"/>
      <c r="D230" s="21"/>
    </row>
    <row r="231" spans="1:4">
      <c r="A231" s="2"/>
      <c r="B231" s="3"/>
      <c r="C231" s="4"/>
      <c r="D231" s="5"/>
    </row>
    <row r="232" spans="1:4">
      <c r="A232" s="2"/>
      <c r="B232" s="3"/>
      <c r="C232" s="4"/>
      <c r="D232" s="5"/>
    </row>
    <row r="233" spans="1:4">
      <c r="A233" s="2"/>
      <c r="B233" s="3"/>
      <c r="C233" s="4"/>
      <c r="D233" s="5"/>
    </row>
    <row r="234" spans="1:4">
      <c r="A234" s="2"/>
      <c r="B234" s="3"/>
      <c r="C234" s="4"/>
      <c r="D234" s="5"/>
    </row>
    <row r="235" spans="1:4">
      <c r="A235" s="2"/>
      <c r="B235" s="3"/>
      <c r="C235" s="4"/>
      <c r="D235" s="5"/>
    </row>
    <row r="236" spans="1:4">
      <c r="A236" s="2"/>
      <c r="B236" s="3"/>
      <c r="C236" s="4"/>
      <c r="D236" s="5"/>
    </row>
    <row r="237" spans="1:4">
      <c r="A237" s="2"/>
      <c r="B237" s="3"/>
      <c r="C237" s="4"/>
      <c r="D237" s="5"/>
    </row>
    <row r="238" spans="1:4">
      <c r="A238" s="2"/>
      <c r="B238" s="3"/>
      <c r="C238" s="4"/>
      <c r="D238" s="5"/>
    </row>
    <row r="239" spans="1:4">
      <c r="A239" s="2"/>
      <c r="B239" s="3"/>
      <c r="C239" s="4"/>
      <c r="D239" s="5"/>
    </row>
    <row r="240" spans="1:4">
      <c r="A240" s="2"/>
      <c r="B240" s="3"/>
      <c r="C240" s="4"/>
      <c r="D240" s="5"/>
    </row>
    <row r="241" spans="1:4">
      <c r="A241" s="2"/>
      <c r="B241" s="3"/>
      <c r="C241" s="4"/>
      <c r="D241" s="5"/>
    </row>
    <row r="242" spans="1:4">
      <c r="A242" s="2"/>
      <c r="B242" s="21"/>
      <c r="C242" s="4"/>
      <c r="D242" s="21"/>
    </row>
    <row r="243" spans="1:4">
      <c r="A243" s="2"/>
      <c r="B243" s="3"/>
      <c r="C243" s="4"/>
      <c r="D243" s="21"/>
    </row>
    <row r="244" spans="1:4">
      <c r="A244" s="2"/>
      <c r="B244" s="3"/>
      <c r="C244" s="4"/>
      <c r="D244" s="5"/>
    </row>
    <row r="245" spans="1:4">
      <c r="A245" s="2"/>
      <c r="B245" s="3"/>
      <c r="C245" s="4"/>
      <c r="D245" s="5"/>
    </row>
    <row r="246" spans="1:4">
      <c r="A246" s="2"/>
      <c r="B246" s="3"/>
      <c r="C246" s="4"/>
      <c r="D246" s="5"/>
    </row>
    <row r="247" spans="1:4">
      <c r="A247" s="2"/>
      <c r="B247" s="3"/>
      <c r="C247" s="4"/>
      <c r="D247" s="5"/>
    </row>
    <row r="248" spans="1:4">
      <c r="A248" s="2"/>
      <c r="B248" s="3"/>
      <c r="C248" s="4"/>
      <c r="D248" s="5"/>
    </row>
    <row r="249" spans="1:4">
      <c r="A249" s="2"/>
      <c r="B249" s="3"/>
      <c r="C249" s="4"/>
      <c r="D249" s="5"/>
    </row>
    <row r="250" spans="1:4">
      <c r="A250" s="2"/>
      <c r="B250" s="3"/>
      <c r="C250" s="4"/>
      <c r="D250" s="5"/>
    </row>
    <row r="251" spans="1:4">
      <c r="A251" s="2"/>
      <c r="B251" s="3"/>
      <c r="C251" s="4"/>
      <c r="D251" s="5"/>
    </row>
    <row r="252" spans="1:4">
      <c r="A252" s="2"/>
      <c r="B252" s="3"/>
      <c r="C252" s="4"/>
      <c r="D252" s="5"/>
    </row>
    <row r="253" spans="1:4">
      <c r="A253" s="2"/>
      <c r="B253" s="3"/>
      <c r="C253" s="4"/>
      <c r="D253" s="5"/>
    </row>
    <row r="254" spans="1:4">
      <c r="A254" s="2"/>
      <c r="B254" s="3"/>
      <c r="C254" s="4"/>
      <c r="D254" s="5"/>
    </row>
    <row r="255" spans="1:4">
      <c r="A255" s="2"/>
      <c r="B255" s="21"/>
      <c r="C255" s="4"/>
      <c r="D255" s="21"/>
    </row>
    <row r="256" spans="1:4">
      <c r="A256" s="2"/>
      <c r="B256" s="3"/>
      <c r="C256" s="4"/>
      <c r="D256" s="21"/>
    </row>
    <row r="257" spans="1:5">
      <c r="A257" s="2"/>
      <c r="B257" s="3"/>
      <c r="C257" s="4"/>
      <c r="D257" s="5"/>
    </row>
    <row r="258" spans="1:5">
      <c r="A258" s="2"/>
      <c r="B258" s="3"/>
      <c r="C258" s="4"/>
      <c r="D258" s="5"/>
    </row>
    <row r="259" spans="1:5">
      <c r="A259" s="2"/>
      <c r="B259" s="3"/>
      <c r="C259" s="4"/>
      <c r="D259" s="5"/>
    </row>
    <row r="260" spans="1:5">
      <c r="A260" s="2"/>
      <c r="B260" s="3"/>
      <c r="C260" s="4"/>
      <c r="D260" s="5"/>
    </row>
    <row r="261" spans="1:5">
      <c r="A261" s="2"/>
      <c r="B261" s="3"/>
      <c r="C261" s="4"/>
      <c r="D261" s="5"/>
    </row>
    <row r="262" spans="1:5">
      <c r="A262" s="2"/>
      <c r="B262" s="3"/>
      <c r="C262" s="4"/>
      <c r="D262" s="5"/>
    </row>
    <row r="263" spans="1:5">
      <c r="A263" s="2"/>
      <c r="B263" s="3"/>
      <c r="C263" s="4"/>
      <c r="D263" s="5"/>
    </row>
    <row r="264" spans="1:5">
      <c r="A264" s="2"/>
      <c r="B264" s="3"/>
      <c r="C264" s="4"/>
      <c r="D264" s="5"/>
    </row>
    <row r="265" spans="1:5">
      <c r="A265" s="2"/>
      <c r="B265" s="3"/>
      <c r="C265" s="4"/>
      <c r="D265" s="5"/>
    </row>
    <row r="266" spans="1:5">
      <c r="A266" s="2"/>
      <c r="B266" s="3"/>
      <c r="C266" s="4"/>
      <c r="D266" s="5"/>
    </row>
    <row r="267" spans="1:5">
      <c r="A267" s="2"/>
      <c r="B267" s="3"/>
      <c r="C267" s="4"/>
      <c r="D267" s="5"/>
    </row>
    <row r="268" spans="1:5">
      <c r="A268" s="2"/>
      <c r="B268" s="21"/>
      <c r="C268" s="22"/>
      <c r="D268" s="6"/>
      <c r="E268" s="23"/>
    </row>
  </sheetData>
  <autoFilter ref="A5:G208"/>
  <mergeCells count="54">
    <mergeCell ref="B41:E41"/>
    <mergeCell ref="A1:G1"/>
    <mergeCell ref="A2:G2"/>
    <mergeCell ref="A3:G3"/>
    <mergeCell ref="B9:E9"/>
    <mergeCell ref="B16:E16"/>
    <mergeCell ref="B20:E20"/>
    <mergeCell ref="B21:E21"/>
    <mergeCell ref="B25:E25"/>
    <mergeCell ref="B32:E32"/>
    <mergeCell ref="B36:E36"/>
    <mergeCell ref="B37:E37"/>
    <mergeCell ref="B48:E48"/>
    <mergeCell ref="B52:E52"/>
    <mergeCell ref="B53:E53"/>
    <mergeCell ref="B89:E89"/>
    <mergeCell ref="B96:E96"/>
    <mergeCell ref="B57:E57"/>
    <mergeCell ref="B64:E64"/>
    <mergeCell ref="B68:E68"/>
    <mergeCell ref="B69:E69"/>
    <mergeCell ref="B101:E101"/>
    <mergeCell ref="B203:E203"/>
    <mergeCell ref="B204:E204"/>
    <mergeCell ref="B205:E205"/>
    <mergeCell ref="B73:E73"/>
    <mergeCell ref="B80:E80"/>
    <mergeCell ref="B84:E84"/>
    <mergeCell ref="B85:E85"/>
    <mergeCell ref="B185:E185"/>
    <mergeCell ref="B197:E197"/>
    <mergeCell ref="B201:E201"/>
    <mergeCell ref="B202:E202"/>
    <mergeCell ref="B105:E105"/>
    <mergeCell ref="B112:E112"/>
    <mergeCell ref="B116:E116"/>
    <mergeCell ref="B100:E100"/>
    <mergeCell ref="B117:E117"/>
    <mergeCell ref="B121:E121"/>
    <mergeCell ref="B128:E128"/>
    <mergeCell ref="B132:E132"/>
    <mergeCell ref="B133:E133"/>
    <mergeCell ref="B137:E137"/>
    <mergeCell ref="B144:E144"/>
    <mergeCell ref="B148:E148"/>
    <mergeCell ref="B149:E149"/>
    <mergeCell ref="B153:E153"/>
    <mergeCell ref="B176:E176"/>
    <mergeCell ref="B180:E180"/>
    <mergeCell ref="B181:E181"/>
    <mergeCell ref="B160:E160"/>
    <mergeCell ref="B164:E164"/>
    <mergeCell ref="B165:E165"/>
    <mergeCell ref="B169:E169"/>
  </mergeCells>
  <pageMargins left="0.21" right="0.12" top="0.18" bottom="0.23" header="0.13" footer="0.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tabSelected="1" topLeftCell="A191" zoomScaleNormal="100" zoomScaleSheetLayoutView="100" workbookViewId="0">
      <selection activeCell="F211" sqref="F211"/>
    </sheetView>
  </sheetViews>
  <sheetFormatPr defaultRowHeight="16.5"/>
  <cols>
    <col min="1" max="1" width="4.5703125" style="17" customWidth="1"/>
    <col min="2" max="2" width="52.5703125" style="17" customWidth="1"/>
    <col min="3" max="3" width="6" style="19" customWidth="1"/>
    <col min="4" max="4" width="8.28515625" style="20" customWidth="1"/>
    <col min="5" max="5" width="9.140625" style="17"/>
    <col min="6" max="6" width="18.5703125" style="17" bestFit="1" customWidth="1"/>
    <col min="7" max="7" width="8.140625" style="17" customWidth="1"/>
    <col min="8" max="8" width="18.140625" style="17" customWidth="1"/>
    <col min="9" max="9" width="16.85546875" style="17" customWidth="1"/>
    <col min="10" max="16384" width="9.140625" style="17"/>
  </cols>
  <sheetData>
    <row r="1" spans="1:7" ht="15.75" customHeight="1">
      <c r="A1" s="60" t="s">
        <v>19</v>
      </c>
      <c r="B1" s="60"/>
      <c r="C1" s="60"/>
      <c r="D1" s="60"/>
      <c r="E1" s="60"/>
      <c r="F1" s="60"/>
      <c r="G1" s="60"/>
    </row>
    <row r="2" spans="1:7" ht="37.5" customHeight="1">
      <c r="A2" s="61" t="s">
        <v>27</v>
      </c>
      <c r="B2" s="61"/>
      <c r="C2" s="61"/>
      <c r="D2" s="61"/>
      <c r="E2" s="61"/>
      <c r="F2" s="61"/>
      <c r="G2" s="61"/>
    </row>
    <row r="3" spans="1:7" ht="30.75" customHeight="1">
      <c r="A3" s="62" t="s">
        <v>80</v>
      </c>
      <c r="B3" s="62"/>
      <c r="C3" s="62"/>
      <c r="D3" s="62"/>
      <c r="E3" s="62"/>
      <c r="F3" s="62"/>
      <c r="G3" s="62"/>
    </row>
    <row r="4" spans="1:7" ht="119.25">
      <c r="A4" s="7" t="s">
        <v>20</v>
      </c>
      <c r="B4" s="7" t="s">
        <v>21</v>
      </c>
      <c r="C4" s="8" t="s">
        <v>22</v>
      </c>
      <c r="D4" s="8" t="s">
        <v>23</v>
      </c>
      <c r="E4" s="9" t="s">
        <v>24</v>
      </c>
      <c r="F4" s="8" t="s">
        <v>25</v>
      </c>
      <c r="G4" s="8" t="s">
        <v>26</v>
      </c>
    </row>
    <row r="5" spans="1:7">
      <c r="A5" s="10">
        <v>1</v>
      </c>
      <c r="B5" s="10">
        <f>A5+1</f>
        <v>2</v>
      </c>
      <c r="C5" s="11">
        <f t="shared" ref="C5:D5" si="0">B5+1</f>
        <v>3</v>
      </c>
      <c r="D5" s="11">
        <f t="shared" si="0"/>
        <v>4</v>
      </c>
      <c r="E5" s="12">
        <v>5</v>
      </c>
      <c r="F5" s="12">
        <v>6</v>
      </c>
      <c r="G5" s="12">
        <v>7</v>
      </c>
    </row>
    <row r="6" spans="1:7" s="26" customFormat="1" ht="57">
      <c r="A6" s="49">
        <v>1</v>
      </c>
      <c r="B6" s="50" t="s">
        <v>9</v>
      </c>
      <c r="C6" s="49"/>
      <c r="D6" s="49"/>
      <c r="E6" s="51"/>
      <c r="F6" s="51"/>
      <c r="G6" s="51"/>
    </row>
    <row r="7" spans="1:7" s="26" customFormat="1">
      <c r="A7" s="13" t="s">
        <v>28</v>
      </c>
      <c r="B7" s="15" t="s">
        <v>0</v>
      </c>
      <c r="C7" s="10"/>
      <c r="D7" s="10"/>
      <c r="E7" s="25"/>
      <c r="F7" s="25"/>
      <c r="G7" s="25"/>
    </row>
    <row r="8" spans="1:7" s="26" customFormat="1" ht="27">
      <c r="A8" s="10">
        <v>1</v>
      </c>
      <c r="B8" s="16" t="s">
        <v>49</v>
      </c>
      <c r="C8" s="10" t="s">
        <v>33</v>
      </c>
      <c r="D8" s="10">
        <f>D15</f>
        <v>9767</v>
      </c>
      <c r="E8" s="36">
        <v>0.71381149344054007</v>
      </c>
      <c r="F8" s="36">
        <f>+D8*E8</f>
        <v>6971.7968564337552</v>
      </c>
      <c r="G8" s="25"/>
    </row>
    <row r="9" spans="1:7" s="26" customFormat="1">
      <c r="A9" s="10"/>
      <c r="B9" s="63" t="s">
        <v>30</v>
      </c>
      <c r="C9" s="64"/>
      <c r="D9" s="64"/>
      <c r="E9" s="65"/>
      <c r="F9" s="37">
        <f>+SUM(F8)</f>
        <v>6971.7968564337552</v>
      </c>
      <c r="G9" s="39"/>
    </row>
    <row r="10" spans="1:7" s="26" customFormat="1">
      <c r="A10" s="13" t="s">
        <v>35</v>
      </c>
      <c r="B10" s="15" t="s">
        <v>2</v>
      </c>
      <c r="C10" s="10"/>
      <c r="D10" s="10"/>
      <c r="E10" s="25"/>
      <c r="F10" s="25"/>
      <c r="G10" s="25"/>
    </row>
    <row r="11" spans="1:7" s="26" customFormat="1">
      <c r="A11" s="10">
        <v>1</v>
      </c>
      <c r="B11" s="16" t="s">
        <v>3</v>
      </c>
      <c r="C11" s="10" t="s">
        <v>33</v>
      </c>
      <c r="D11" s="10">
        <f>D15*0.03</f>
        <v>293.01</v>
      </c>
      <c r="E11" s="36">
        <v>4.8590696542659426</v>
      </c>
      <c r="F11" s="36">
        <f>+D11*E11</f>
        <v>1423.7559993964637</v>
      </c>
      <c r="G11" s="25"/>
    </row>
    <row r="12" spans="1:7" s="26" customFormat="1">
      <c r="A12" s="10">
        <v>2</v>
      </c>
      <c r="B12" s="16" t="s">
        <v>14</v>
      </c>
      <c r="C12" s="10" t="s">
        <v>7</v>
      </c>
      <c r="D12" s="28">
        <f>+D11*0.04*2.2</f>
        <v>25.784880000000001</v>
      </c>
      <c r="E12" s="36">
        <v>1.4152766917908308</v>
      </c>
      <c r="F12" s="36">
        <f t="shared" ref="F12:F15" si="1">+D12*E12</f>
        <v>36.492739664623556</v>
      </c>
      <c r="G12" s="25"/>
    </row>
    <row r="13" spans="1:7" s="26" customFormat="1">
      <c r="A13" s="10">
        <v>3</v>
      </c>
      <c r="B13" s="16" t="s">
        <v>4</v>
      </c>
      <c r="C13" s="10" t="s">
        <v>7</v>
      </c>
      <c r="D13" s="10">
        <f>D14*0.2*0.0705</f>
        <v>137.71469999999999</v>
      </c>
      <c r="E13" s="36">
        <v>43.169166267819648</v>
      </c>
      <c r="F13" s="36">
        <f t="shared" si="1"/>
        <v>5945.0287818229026</v>
      </c>
      <c r="G13" s="25"/>
    </row>
    <row r="14" spans="1:7" s="26" customFormat="1">
      <c r="A14" s="10">
        <v>4</v>
      </c>
      <c r="B14" s="16" t="s">
        <v>8</v>
      </c>
      <c r="C14" s="10" t="s">
        <v>33</v>
      </c>
      <c r="D14" s="10">
        <f>D15</f>
        <v>9767</v>
      </c>
      <c r="E14" s="36">
        <v>0.17261582489046801</v>
      </c>
      <c r="F14" s="36">
        <f t="shared" si="1"/>
        <v>1685.9387617052009</v>
      </c>
      <c r="G14" s="25"/>
    </row>
    <row r="15" spans="1:7" s="26" customFormat="1" ht="27">
      <c r="A15" s="10">
        <v>5</v>
      </c>
      <c r="B15" s="16" t="s">
        <v>5</v>
      </c>
      <c r="C15" s="10" t="s">
        <v>33</v>
      </c>
      <c r="D15" s="10">
        <v>9767</v>
      </c>
      <c r="E15" s="36">
        <v>5.137277800582229</v>
      </c>
      <c r="F15" s="36">
        <f t="shared" si="1"/>
        <v>50175.79227828663</v>
      </c>
      <c r="G15" s="25"/>
    </row>
    <row r="16" spans="1:7" s="26" customFormat="1">
      <c r="A16" s="10"/>
      <c r="B16" s="63" t="s">
        <v>31</v>
      </c>
      <c r="C16" s="64"/>
      <c r="D16" s="64"/>
      <c r="E16" s="65"/>
      <c r="F16" s="37">
        <f>+SUM(F11:F15)</f>
        <v>59267.008560875824</v>
      </c>
      <c r="G16" s="39"/>
    </row>
    <row r="17" spans="1:7" s="26" customFormat="1">
      <c r="A17" s="13" t="s">
        <v>36</v>
      </c>
      <c r="B17" s="15" t="s">
        <v>17</v>
      </c>
      <c r="C17" s="10"/>
      <c r="D17" s="10"/>
      <c r="E17" s="25"/>
      <c r="F17" s="25"/>
      <c r="G17" s="25"/>
    </row>
    <row r="18" spans="1:7" s="26" customFormat="1">
      <c r="A18" s="10">
        <v>1</v>
      </c>
      <c r="B18" s="16" t="s">
        <v>15</v>
      </c>
      <c r="C18" s="10" t="s">
        <v>16</v>
      </c>
      <c r="D18" s="10">
        <v>38</v>
      </c>
      <c r="E18" s="36">
        <v>3.1338400611387227</v>
      </c>
      <c r="F18" s="36">
        <f>+D18*E18</f>
        <v>119.08592232327146</v>
      </c>
      <c r="G18" s="25"/>
    </row>
    <row r="19" spans="1:7" s="26" customFormat="1" ht="27">
      <c r="A19" s="10">
        <v>2</v>
      </c>
      <c r="B19" s="16" t="s">
        <v>6</v>
      </c>
      <c r="C19" s="10" t="s">
        <v>34</v>
      </c>
      <c r="D19" s="10">
        <f>+D18*0.12</f>
        <v>4.5599999999999996</v>
      </c>
      <c r="E19" s="36">
        <v>68.136806447604869</v>
      </c>
      <c r="F19" s="36">
        <f>+D19*E19</f>
        <v>310.70383740107815</v>
      </c>
      <c r="G19" s="25"/>
    </row>
    <row r="20" spans="1:7" s="26" customFormat="1">
      <c r="A20" s="10"/>
      <c r="B20" s="63" t="s">
        <v>32</v>
      </c>
      <c r="C20" s="64"/>
      <c r="D20" s="64"/>
      <c r="E20" s="65"/>
      <c r="F20" s="37">
        <f>+SUM(F18:F19)</f>
        <v>429.78975972434961</v>
      </c>
      <c r="G20" s="39"/>
    </row>
    <row r="21" spans="1:7" s="26" customFormat="1">
      <c r="A21" s="10"/>
      <c r="B21" s="63" t="s">
        <v>66</v>
      </c>
      <c r="C21" s="64"/>
      <c r="D21" s="64"/>
      <c r="E21" s="65"/>
      <c r="F21" s="37">
        <f>+SUM(F7:F20)/2</f>
        <v>66668.595177033931</v>
      </c>
      <c r="G21" s="39"/>
    </row>
    <row r="22" spans="1:7" s="26" customFormat="1" ht="42.75">
      <c r="A22" s="49">
        <v>2</v>
      </c>
      <c r="B22" s="50" t="s">
        <v>10</v>
      </c>
      <c r="C22" s="52"/>
      <c r="D22" s="53"/>
      <c r="E22" s="54"/>
      <c r="F22" s="54"/>
      <c r="G22" s="55"/>
    </row>
    <row r="23" spans="1:7" s="26" customFormat="1">
      <c r="A23" s="13" t="s">
        <v>28</v>
      </c>
      <c r="B23" s="15" t="s">
        <v>0</v>
      </c>
      <c r="C23" s="10"/>
      <c r="D23" s="10"/>
      <c r="E23" s="25"/>
      <c r="F23" s="25"/>
      <c r="G23" s="39"/>
    </row>
    <row r="24" spans="1:7" s="26" customFormat="1" ht="27">
      <c r="A24" s="10">
        <v>1</v>
      </c>
      <c r="B24" s="16" t="s">
        <v>1</v>
      </c>
      <c r="C24" s="10" t="s">
        <v>33</v>
      </c>
      <c r="D24" s="10">
        <f>D31</f>
        <v>17318</v>
      </c>
      <c r="E24" s="36">
        <v>0.71381149344054007</v>
      </c>
      <c r="F24" s="36">
        <f>+D24*E24</f>
        <v>12361.787443403273</v>
      </c>
      <c r="G24" s="39"/>
    </row>
    <row r="25" spans="1:7" s="26" customFormat="1">
      <c r="A25" s="10"/>
      <c r="B25" s="63" t="s">
        <v>30</v>
      </c>
      <c r="C25" s="64"/>
      <c r="D25" s="64"/>
      <c r="E25" s="65"/>
      <c r="F25" s="37">
        <f>+SUM(F24)</f>
        <v>12361.787443403273</v>
      </c>
      <c r="G25" s="39"/>
    </row>
    <row r="26" spans="1:7" s="26" customFormat="1">
      <c r="A26" s="13" t="s">
        <v>35</v>
      </c>
      <c r="B26" s="15" t="s">
        <v>2</v>
      </c>
      <c r="C26" s="10"/>
      <c r="D26" s="10"/>
      <c r="E26" s="25"/>
      <c r="F26" s="25"/>
      <c r="G26" s="39"/>
    </row>
    <row r="27" spans="1:7" s="26" customFormat="1">
      <c r="A27" s="10">
        <v>1</v>
      </c>
      <c r="B27" s="16" t="s">
        <v>3</v>
      </c>
      <c r="C27" s="10" t="s">
        <v>33</v>
      </c>
      <c r="D27" s="10">
        <f>D24*0.03</f>
        <v>519.54</v>
      </c>
      <c r="E27" s="36">
        <v>4.8590696542659426</v>
      </c>
      <c r="F27" s="36">
        <f>+D27*E27</f>
        <v>2524.4810481773275</v>
      </c>
      <c r="G27" s="39"/>
    </row>
    <row r="28" spans="1:7" s="26" customFormat="1">
      <c r="A28" s="10">
        <v>2</v>
      </c>
      <c r="B28" s="16" t="s">
        <v>14</v>
      </c>
      <c r="C28" s="10" t="s">
        <v>7</v>
      </c>
      <c r="D28" s="28">
        <f>+D27*0.04*2.2</f>
        <v>45.719519999999996</v>
      </c>
      <c r="E28" s="36">
        <v>1.4152766917908308</v>
      </c>
      <c r="F28" s="36">
        <f t="shared" ref="F28:F31" si="2">+D28*E28</f>
        <v>64.705771015864713</v>
      </c>
      <c r="G28" s="39"/>
    </row>
    <row r="29" spans="1:7" s="26" customFormat="1">
      <c r="A29" s="10">
        <v>3</v>
      </c>
      <c r="B29" s="16" t="s">
        <v>4</v>
      </c>
      <c r="C29" s="10" t="s">
        <v>7</v>
      </c>
      <c r="D29" s="10">
        <f>D30*0.2*0.0705</f>
        <v>244.18379999999999</v>
      </c>
      <c r="E29" s="36">
        <v>43.169166267819648</v>
      </c>
      <c r="F29" s="36">
        <f t="shared" si="2"/>
        <v>10541.211062108019</v>
      </c>
      <c r="G29" s="39"/>
    </row>
    <row r="30" spans="1:7" s="26" customFormat="1">
      <c r="A30" s="10">
        <v>4</v>
      </c>
      <c r="B30" s="16" t="s">
        <v>8</v>
      </c>
      <c r="C30" s="10" t="s">
        <v>33</v>
      </c>
      <c r="D30" s="10">
        <f>D31</f>
        <v>17318</v>
      </c>
      <c r="E30" s="36">
        <v>0.17261582489046801</v>
      </c>
      <c r="F30" s="36">
        <f t="shared" si="2"/>
        <v>2989.3608554531247</v>
      </c>
      <c r="G30" s="39"/>
    </row>
    <row r="31" spans="1:7" s="26" customFormat="1" ht="27">
      <c r="A31" s="10">
        <v>5</v>
      </c>
      <c r="B31" s="16" t="s">
        <v>5</v>
      </c>
      <c r="C31" s="10" t="s">
        <v>33</v>
      </c>
      <c r="D31" s="10">
        <v>17318</v>
      </c>
      <c r="E31" s="36">
        <v>5.137277800582229</v>
      </c>
      <c r="F31" s="36">
        <f t="shared" si="2"/>
        <v>88967.376950483042</v>
      </c>
      <c r="G31" s="39"/>
    </row>
    <row r="32" spans="1:7" s="26" customFormat="1">
      <c r="A32" s="10"/>
      <c r="B32" s="63" t="s">
        <v>31</v>
      </c>
      <c r="C32" s="64"/>
      <c r="D32" s="64"/>
      <c r="E32" s="65"/>
      <c r="F32" s="27">
        <f>+SUM(F27:F31)</f>
        <v>105087.13568723737</v>
      </c>
      <c r="G32" s="39"/>
    </row>
    <row r="33" spans="1:7" s="26" customFormat="1">
      <c r="A33" s="13" t="s">
        <v>36</v>
      </c>
      <c r="B33" s="15" t="s">
        <v>17</v>
      </c>
      <c r="C33" s="10"/>
      <c r="D33" s="10"/>
      <c r="E33" s="25"/>
      <c r="F33" s="25"/>
      <c r="G33" s="39"/>
    </row>
    <row r="34" spans="1:7" s="26" customFormat="1">
      <c r="A34" s="10"/>
      <c r="B34" s="16" t="s">
        <v>15</v>
      </c>
      <c r="C34" s="10" t="s">
        <v>16</v>
      </c>
      <c r="D34" s="10">
        <v>51</v>
      </c>
      <c r="E34" s="36">
        <v>3.1338400611387227</v>
      </c>
      <c r="F34" s="36">
        <f>+D34*E34</f>
        <v>159.82584311807486</v>
      </c>
      <c r="G34" s="39"/>
    </row>
    <row r="35" spans="1:7" s="26" customFormat="1" ht="27">
      <c r="A35" s="10">
        <v>1</v>
      </c>
      <c r="B35" s="16" t="s">
        <v>6</v>
      </c>
      <c r="C35" s="10" t="s">
        <v>34</v>
      </c>
      <c r="D35" s="10">
        <f>+D34*0.12</f>
        <v>6.12</v>
      </c>
      <c r="E35" s="36">
        <v>68.136806447604869</v>
      </c>
      <c r="F35" s="36">
        <f>+D35*E35</f>
        <v>416.99725545934183</v>
      </c>
      <c r="G35" s="39"/>
    </row>
    <row r="36" spans="1:7" s="26" customFormat="1">
      <c r="A36" s="10"/>
      <c r="B36" s="63" t="s">
        <v>32</v>
      </c>
      <c r="C36" s="64"/>
      <c r="D36" s="64"/>
      <c r="E36" s="65"/>
      <c r="F36" s="37">
        <f>+SUM(F34:F35)</f>
        <v>576.82309857741666</v>
      </c>
      <c r="G36" s="39"/>
    </row>
    <row r="37" spans="1:7" s="26" customFormat="1">
      <c r="A37" s="10"/>
      <c r="B37" s="63" t="s">
        <v>67</v>
      </c>
      <c r="C37" s="64"/>
      <c r="D37" s="64"/>
      <c r="E37" s="65"/>
      <c r="F37" s="27">
        <f>+SUM(F23:F36)/2</f>
        <v>118025.74622921806</v>
      </c>
      <c r="G37" s="39"/>
    </row>
    <row r="38" spans="1:7" s="26" customFormat="1" ht="28.5">
      <c r="A38" s="49">
        <v>3</v>
      </c>
      <c r="B38" s="50" t="s">
        <v>50</v>
      </c>
      <c r="C38" s="52"/>
      <c r="D38" s="53"/>
      <c r="E38" s="56"/>
      <c r="F38" s="54"/>
      <c r="G38" s="55"/>
    </row>
    <row r="39" spans="1:7" s="26" customFormat="1">
      <c r="A39" s="10"/>
      <c r="B39" s="15" t="s">
        <v>0</v>
      </c>
      <c r="C39" s="10"/>
      <c r="D39" s="10"/>
      <c r="E39" s="25"/>
      <c r="F39" s="25"/>
      <c r="G39" s="39"/>
    </row>
    <row r="40" spans="1:7" s="26" customFormat="1" ht="27">
      <c r="A40" s="10">
        <v>1</v>
      </c>
      <c r="B40" s="16" t="s">
        <v>1</v>
      </c>
      <c r="C40" s="10" t="s">
        <v>33</v>
      </c>
      <c r="D40" s="10">
        <f>D47</f>
        <v>16052</v>
      </c>
      <c r="E40" s="40">
        <v>0.6598016592516972</v>
      </c>
      <c r="F40" s="36">
        <f>+D40*E40</f>
        <v>10591.136234308244</v>
      </c>
      <c r="G40" s="39"/>
    </row>
    <row r="41" spans="1:7" s="26" customFormat="1">
      <c r="A41" s="10"/>
      <c r="B41" s="63" t="s">
        <v>30</v>
      </c>
      <c r="C41" s="64"/>
      <c r="D41" s="64"/>
      <c r="E41" s="65"/>
      <c r="F41" s="37">
        <f>+SUM(F40)</f>
        <v>10591.136234308244</v>
      </c>
      <c r="G41" s="39"/>
    </row>
    <row r="42" spans="1:7" s="26" customFormat="1">
      <c r="A42" s="10"/>
      <c r="B42" s="15" t="s">
        <v>2</v>
      </c>
      <c r="C42" s="10"/>
      <c r="D42" s="10"/>
      <c r="E42" s="25"/>
      <c r="F42" s="25"/>
      <c r="G42" s="39"/>
    </row>
    <row r="43" spans="1:7" s="26" customFormat="1">
      <c r="A43" s="10">
        <v>1</v>
      </c>
      <c r="B43" s="16" t="s">
        <v>3</v>
      </c>
      <c r="C43" s="10" t="s">
        <v>33</v>
      </c>
      <c r="D43" s="10">
        <f>D40*0.03</f>
        <v>481.56</v>
      </c>
      <c r="E43" s="40">
        <v>4.9177844350230897</v>
      </c>
      <c r="F43" s="36">
        <f>+D43*E43</f>
        <v>2368.2082725297191</v>
      </c>
      <c r="G43" s="39"/>
    </row>
    <row r="44" spans="1:7" s="26" customFormat="1">
      <c r="A44" s="10"/>
      <c r="B44" s="16" t="s">
        <v>14</v>
      </c>
      <c r="C44" s="10" t="s">
        <v>7</v>
      </c>
      <c r="D44" s="28">
        <f>+D43*0.04*2.2</f>
        <v>42.377279999999999</v>
      </c>
      <c r="E44" s="40">
        <v>1.4627998816524574</v>
      </c>
      <c r="F44" s="36">
        <f t="shared" ref="F44:F47" si="3">+D44*E44</f>
        <v>61.989480168753047</v>
      </c>
      <c r="G44" s="39"/>
    </row>
    <row r="45" spans="1:7" s="26" customFormat="1">
      <c r="A45" s="10">
        <f>A43+1</f>
        <v>2</v>
      </c>
      <c r="B45" s="16" t="s">
        <v>4</v>
      </c>
      <c r="C45" s="10" t="s">
        <v>7</v>
      </c>
      <c r="D45" s="10">
        <f>D46*0.1*0.0705</f>
        <v>113.16659999999999</v>
      </c>
      <c r="E45" s="40">
        <v>43.1536483232018</v>
      </c>
      <c r="F45" s="36">
        <f t="shared" si="3"/>
        <v>4883.5516583324479</v>
      </c>
      <c r="G45" s="39"/>
    </row>
    <row r="46" spans="1:7" s="26" customFormat="1">
      <c r="A46" s="10">
        <f t="shared" ref="A46:A47" si="4">A45+1</f>
        <v>3</v>
      </c>
      <c r="B46" s="16" t="s">
        <v>8</v>
      </c>
      <c r="C46" s="10" t="s">
        <v>33</v>
      </c>
      <c r="D46" s="10">
        <f>D47</f>
        <v>16052</v>
      </c>
      <c r="E46" s="40">
        <v>0.17367057401904776</v>
      </c>
      <c r="F46" s="36">
        <f t="shared" si="3"/>
        <v>2787.7600541537545</v>
      </c>
      <c r="G46" s="39"/>
    </row>
    <row r="47" spans="1:7" s="26" customFormat="1" ht="27">
      <c r="A47" s="10">
        <f t="shared" si="4"/>
        <v>4</v>
      </c>
      <c r="B47" s="16" t="s">
        <v>5</v>
      </c>
      <c r="C47" s="10" t="s">
        <v>33</v>
      </c>
      <c r="D47" s="10">
        <v>16052</v>
      </c>
      <c r="E47" s="40">
        <v>5.1390987111772795</v>
      </c>
      <c r="F47" s="36">
        <f t="shared" si="3"/>
        <v>82492.812511817683</v>
      </c>
      <c r="G47" s="39"/>
    </row>
    <row r="48" spans="1:7" s="26" customFormat="1">
      <c r="A48" s="10"/>
      <c r="B48" s="63" t="s">
        <v>31</v>
      </c>
      <c r="C48" s="64"/>
      <c r="D48" s="64"/>
      <c r="E48" s="65"/>
      <c r="F48" s="37">
        <f>+SUM(F43:F47)</f>
        <v>92594.321977002357</v>
      </c>
      <c r="G48" s="39"/>
    </row>
    <row r="49" spans="1:7" s="26" customFormat="1">
      <c r="A49" s="10"/>
      <c r="B49" s="15" t="s">
        <v>17</v>
      </c>
      <c r="C49" s="10"/>
      <c r="D49" s="10"/>
      <c r="E49" s="25"/>
      <c r="F49" s="25"/>
      <c r="G49" s="39"/>
    </row>
    <row r="50" spans="1:7" s="26" customFormat="1">
      <c r="A50" s="10"/>
      <c r="B50" s="16" t="s">
        <v>15</v>
      </c>
      <c r="C50" s="10" t="s">
        <v>16</v>
      </c>
      <c r="D50" s="10">
        <v>34</v>
      </c>
      <c r="E50" s="40">
        <v>3.3687292378519293</v>
      </c>
      <c r="F50" s="36">
        <f>+D50*E50</f>
        <v>114.5367940869656</v>
      </c>
      <c r="G50" s="39"/>
    </row>
    <row r="51" spans="1:7" s="26" customFormat="1" ht="27">
      <c r="A51" s="10">
        <v>1</v>
      </c>
      <c r="B51" s="16" t="s">
        <v>6</v>
      </c>
      <c r="C51" s="10" t="s">
        <v>34</v>
      </c>
      <c r="D51" s="10">
        <f>0.12*D50</f>
        <v>4.08</v>
      </c>
      <c r="E51" s="40">
        <v>69.087116368652389</v>
      </c>
      <c r="F51" s="36">
        <f>+D51*E51</f>
        <v>281.87543478410174</v>
      </c>
      <c r="G51" s="39"/>
    </row>
    <row r="52" spans="1:7" s="26" customFormat="1">
      <c r="A52" s="10"/>
      <c r="B52" s="63" t="s">
        <v>32</v>
      </c>
      <c r="C52" s="64"/>
      <c r="D52" s="64"/>
      <c r="E52" s="65"/>
      <c r="F52" s="37">
        <f>+SUM(F50:F51)</f>
        <v>396.41222887106733</v>
      </c>
      <c r="G52" s="39"/>
    </row>
    <row r="53" spans="1:7" s="26" customFormat="1">
      <c r="A53" s="10"/>
      <c r="B53" s="63" t="s">
        <v>69</v>
      </c>
      <c r="C53" s="64"/>
      <c r="D53" s="64"/>
      <c r="E53" s="65"/>
      <c r="F53" s="27">
        <f>+SUM(F39:F52)/2</f>
        <v>103581.87044018168</v>
      </c>
      <c r="G53" s="39"/>
    </row>
    <row r="54" spans="1:7" s="26" customFormat="1" ht="28.5">
      <c r="A54" s="49">
        <v>4</v>
      </c>
      <c r="B54" s="50" t="s">
        <v>53</v>
      </c>
      <c r="C54" s="52"/>
      <c r="D54" s="53"/>
      <c r="E54" s="54"/>
      <c r="F54" s="54"/>
      <c r="G54" s="55"/>
    </row>
    <row r="55" spans="1:7" s="26" customFormat="1">
      <c r="A55" s="10"/>
      <c r="B55" s="15" t="s">
        <v>0</v>
      </c>
      <c r="C55" s="10"/>
      <c r="D55" s="10"/>
      <c r="E55" s="25"/>
      <c r="F55" s="25"/>
      <c r="G55" s="39"/>
    </row>
    <row r="56" spans="1:7" s="26" customFormat="1" ht="27">
      <c r="A56" s="10">
        <v>1</v>
      </c>
      <c r="B56" s="16" t="s">
        <v>1</v>
      </c>
      <c r="C56" s="10" t="s">
        <v>33</v>
      </c>
      <c r="D56" s="10">
        <f>D63</f>
        <v>22330</v>
      </c>
      <c r="E56" s="40">
        <v>0.6598016592516972</v>
      </c>
      <c r="F56" s="36">
        <f>+D56*E56</f>
        <v>14733.371051090398</v>
      </c>
      <c r="G56" s="39"/>
    </row>
    <row r="57" spans="1:7" s="26" customFormat="1">
      <c r="A57" s="10"/>
      <c r="B57" s="63" t="s">
        <v>30</v>
      </c>
      <c r="C57" s="64"/>
      <c r="D57" s="64"/>
      <c r="E57" s="65"/>
      <c r="F57" s="37">
        <f>+SUM(F56)</f>
        <v>14733.371051090398</v>
      </c>
      <c r="G57" s="39"/>
    </row>
    <row r="58" spans="1:7" s="26" customFormat="1">
      <c r="A58" s="10"/>
      <c r="B58" s="15" t="s">
        <v>2</v>
      </c>
      <c r="C58" s="10"/>
      <c r="D58" s="10"/>
      <c r="E58" s="25"/>
      <c r="F58" s="25"/>
      <c r="G58" s="39"/>
    </row>
    <row r="59" spans="1:7" s="26" customFormat="1">
      <c r="A59" s="10">
        <v>1</v>
      </c>
      <c r="B59" s="16" t="s">
        <v>3</v>
      </c>
      <c r="C59" s="10" t="s">
        <v>33</v>
      </c>
      <c r="D59" s="10">
        <f>D56*0.03</f>
        <v>669.9</v>
      </c>
      <c r="E59" s="43">
        <v>4.9177844350230897</v>
      </c>
      <c r="F59" s="36">
        <f>+D59*E59</f>
        <v>3294.4237930219679</v>
      </c>
      <c r="G59" s="39"/>
    </row>
    <row r="60" spans="1:7" s="26" customFormat="1">
      <c r="A60" s="10"/>
      <c r="B60" s="16" t="s">
        <v>14</v>
      </c>
      <c r="C60" s="10" t="s">
        <v>7</v>
      </c>
      <c r="D60" s="28">
        <f>+D59*0.04*2.2</f>
        <v>58.9512</v>
      </c>
      <c r="E60" s="43">
        <v>1.4627998816524574</v>
      </c>
      <c r="F60" s="36">
        <f t="shared" ref="F60:F63" si="5">+D60*E60</f>
        <v>86.233808383270343</v>
      </c>
      <c r="G60" s="39"/>
    </row>
    <row r="61" spans="1:7" s="26" customFormat="1">
      <c r="A61" s="10">
        <f>A59+1</f>
        <v>2</v>
      </c>
      <c r="B61" s="16" t="s">
        <v>4</v>
      </c>
      <c r="C61" s="10" t="s">
        <v>7</v>
      </c>
      <c r="D61" s="10">
        <f>D62*0.1*0.0705</f>
        <v>157.42649999999998</v>
      </c>
      <c r="E61" s="43">
        <v>43.1536483232018</v>
      </c>
      <c r="F61" s="36">
        <f t="shared" si="5"/>
        <v>6793.527817752527</v>
      </c>
      <c r="G61" s="39"/>
    </row>
    <row r="62" spans="1:7" s="26" customFormat="1">
      <c r="A62" s="10">
        <f t="shared" ref="A62:A63" si="6">A61+1</f>
        <v>3</v>
      </c>
      <c r="B62" s="16" t="s">
        <v>8</v>
      </c>
      <c r="C62" s="10" t="s">
        <v>33</v>
      </c>
      <c r="D62" s="10">
        <f>D63</f>
        <v>22330</v>
      </c>
      <c r="E62" s="40">
        <v>0.17367057401904776</v>
      </c>
      <c r="F62" s="36">
        <f t="shared" si="5"/>
        <v>3878.0639178453366</v>
      </c>
      <c r="G62" s="39"/>
    </row>
    <row r="63" spans="1:7" s="26" customFormat="1" ht="27">
      <c r="A63" s="10">
        <f t="shared" si="6"/>
        <v>4</v>
      </c>
      <c r="B63" s="16" t="s">
        <v>5</v>
      </c>
      <c r="C63" s="10" t="s">
        <v>33</v>
      </c>
      <c r="D63" s="10">
        <v>22330</v>
      </c>
      <c r="E63" s="42">
        <v>5.1390987111772795</v>
      </c>
      <c r="F63" s="36">
        <f t="shared" si="5"/>
        <v>114756.07422058865</v>
      </c>
      <c r="G63" s="39"/>
    </row>
    <row r="64" spans="1:7" s="26" customFormat="1">
      <c r="A64" s="10"/>
      <c r="B64" s="63" t="s">
        <v>31</v>
      </c>
      <c r="C64" s="64"/>
      <c r="D64" s="64"/>
      <c r="E64" s="65"/>
      <c r="F64" s="37">
        <f>+SUM(F59:F63)</f>
        <v>128808.32355759175</v>
      </c>
      <c r="G64" s="39"/>
    </row>
    <row r="65" spans="1:7" s="26" customFormat="1">
      <c r="A65" s="10"/>
      <c r="B65" s="15" t="s">
        <v>17</v>
      </c>
      <c r="C65" s="10"/>
      <c r="D65" s="10"/>
      <c r="E65" s="25"/>
      <c r="F65" s="25"/>
      <c r="G65" s="39"/>
    </row>
    <row r="66" spans="1:7" s="26" customFormat="1">
      <c r="A66" s="10"/>
      <c r="B66" s="16" t="s">
        <v>15</v>
      </c>
      <c r="C66" s="10" t="s">
        <v>16</v>
      </c>
      <c r="D66" s="10">
        <v>38</v>
      </c>
      <c r="E66" s="40">
        <v>3.3687292378519293</v>
      </c>
      <c r="F66" s="36">
        <f>+D66*E66</f>
        <v>128.01171103837331</v>
      </c>
      <c r="G66" s="39"/>
    </row>
    <row r="67" spans="1:7" s="26" customFormat="1" ht="27">
      <c r="A67" s="10">
        <v>1</v>
      </c>
      <c r="B67" s="16" t="s">
        <v>6</v>
      </c>
      <c r="C67" s="10" t="s">
        <v>18</v>
      </c>
      <c r="D67" s="10">
        <f>0.12*D66</f>
        <v>4.5599999999999996</v>
      </c>
      <c r="E67" s="40">
        <v>69.087116368652389</v>
      </c>
      <c r="F67" s="36">
        <f>+D67*E67</f>
        <v>315.03725064105487</v>
      </c>
      <c r="G67" s="39"/>
    </row>
    <row r="68" spans="1:7" s="26" customFormat="1">
      <c r="A68" s="10"/>
      <c r="B68" s="63" t="s">
        <v>32</v>
      </c>
      <c r="C68" s="64"/>
      <c r="D68" s="64"/>
      <c r="E68" s="65"/>
      <c r="F68" s="37">
        <f>+SUM(F66:F67)</f>
        <v>443.0489616794282</v>
      </c>
      <c r="G68" s="39"/>
    </row>
    <row r="69" spans="1:7" s="26" customFormat="1">
      <c r="A69" s="10"/>
      <c r="B69" s="66" t="s">
        <v>68</v>
      </c>
      <c r="C69" s="66"/>
      <c r="D69" s="66"/>
      <c r="E69" s="66"/>
      <c r="F69" s="37">
        <f>+SUM(F55:F68)/2</f>
        <v>143984.74357036158</v>
      </c>
      <c r="G69" s="39"/>
    </row>
    <row r="70" spans="1:7" s="26" customFormat="1" ht="28.5">
      <c r="A70" s="49">
        <v>5</v>
      </c>
      <c r="B70" s="50" t="s">
        <v>52</v>
      </c>
      <c r="C70" s="52"/>
      <c r="D70" s="53"/>
      <c r="E70" s="54"/>
      <c r="F70" s="54"/>
      <c r="G70" s="55"/>
    </row>
    <row r="71" spans="1:7" s="26" customFormat="1">
      <c r="A71" s="10"/>
      <c r="B71" s="15" t="s">
        <v>0</v>
      </c>
      <c r="C71" s="10"/>
      <c r="D71" s="10"/>
      <c r="E71" s="25"/>
      <c r="F71" s="25"/>
      <c r="G71" s="39"/>
    </row>
    <row r="72" spans="1:7" s="26" customFormat="1" ht="27">
      <c r="A72" s="10">
        <v>1</v>
      </c>
      <c r="B72" s="16" t="s">
        <v>1</v>
      </c>
      <c r="C72" s="10" t="s">
        <v>33</v>
      </c>
      <c r="D72" s="10">
        <f>D79</f>
        <v>46672</v>
      </c>
      <c r="E72" s="40">
        <v>0.6598016592516972</v>
      </c>
      <c r="F72" s="36">
        <f>+D72*E72</f>
        <v>30794.263040595211</v>
      </c>
      <c r="G72" s="39"/>
    </row>
    <row r="73" spans="1:7" s="26" customFormat="1">
      <c r="A73" s="10"/>
      <c r="B73" s="63" t="s">
        <v>30</v>
      </c>
      <c r="C73" s="64"/>
      <c r="D73" s="64"/>
      <c r="E73" s="65"/>
      <c r="F73" s="37">
        <f>+SUM(F72)</f>
        <v>30794.263040595211</v>
      </c>
      <c r="G73" s="39"/>
    </row>
    <row r="74" spans="1:7" s="26" customFormat="1">
      <c r="A74" s="10"/>
      <c r="B74" s="15" t="s">
        <v>2</v>
      </c>
      <c r="C74" s="10"/>
      <c r="D74" s="10"/>
      <c r="E74" s="25"/>
      <c r="F74" s="25"/>
      <c r="G74" s="39"/>
    </row>
    <row r="75" spans="1:7" s="26" customFormat="1">
      <c r="A75" s="10">
        <v>1</v>
      </c>
      <c r="B75" s="16" t="s">
        <v>3</v>
      </c>
      <c r="C75" s="10" t="s">
        <v>33</v>
      </c>
      <c r="D75" s="10">
        <f>D72*0.03</f>
        <v>1400.1599999999999</v>
      </c>
      <c r="E75" s="43">
        <v>4.9177844350230897</v>
      </c>
      <c r="F75" s="36">
        <f>+D75*E75</f>
        <v>6885.6850545419284</v>
      </c>
      <c r="G75" s="39"/>
    </row>
    <row r="76" spans="1:7" s="26" customFormat="1">
      <c r="A76" s="10"/>
      <c r="B76" s="16" t="s">
        <v>14</v>
      </c>
      <c r="C76" s="10" t="s">
        <v>7</v>
      </c>
      <c r="D76" s="28">
        <f>+D75*0.04*2.2</f>
        <v>123.21408</v>
      </c>
      <c r="E76" s="43">
        <v>1.4627998816524574</v>
      </c>
      <c r="F76" s="36">
        <f t="shared" ref="F76:F79" si="7">+D76*E76</f>
        <v>180.23754164191641</v>
      </c>
      <c r="G76" s="39"/>
    </row>
    <row r="77" spans="1:7" s="26" customFormat="1">
      <c r="A77" s="10">
        <f>A75+1</f>
        <v>2</v>
      </c>
      <c r="B77" s="16" t="s">
        <v>4</v>
      </c>
      <c r="C77" s="10" t="s">
        <v>7</v>
      </c>
      <c r="D77" s="10">
        <f>D78*0.1*0.0705</f>
        <v>329.03759999999994</v>
      </c>
      <c r="E77" s="43">
        <v>43.1536483232018</v>
      </c>
      <c r="F77" s="36">
        <f t="shared" si="7"/>
        <v>14199.172875510341</v>
      </c>
      <c r="G77" s="39"/>
    </row>
    <row r="78" spans="1:7" s="26" customFormat="1">
      <c r="A78" s="10">
        <f t="shared" ref="A78:A79" si="8">A77+1</f>
        <v>3</v>
      </c>
      <c r="B78" s="16" t="s">
        <v>8</v>
      </c>
      <c r="C78" s="10" t="s">
        <v>33</v>
      </c>
      <c r="D78" s="10">
        <f>D79</f>
        <v>46672</v>
      </c>
      <c r="E78" s="40">
        <v>0.17367057401904776</v>
      </c>
      <c r="F78" s="36">
        <f t="shared" si="7"/>
        <v>8105.5530306169967</v>
      </c>
      <c r="G78" s="39"/>
    </row>
    <row r="79" spans="1:7" s="26" customFormat="1" ht="27">
      <c r="A79" s="10">
        <f t="shared" si="8"/>
        <v>4</v>
      </c>
      <c r="B79" s="16" t="s">
        <v>5</v>
      </c>
      <c r="C79" s="10" t="s">
        <v>33</v>
      </c>
      <c r="D79" s="10">
        <v>46672</v>
      </c>
      <c r="E79" s="42">
        <v>5.1390987111772795</v>
      </c>
      <c r="F79" s="36">
        <f t="shared" si="7"/>
        <v>239852.01504806598</v>
      </c>
      <c r="G79" s="39"/>
    </row>
    <row r="80" spans="1:7" s="26" customFormat="1">
      <c r="A80" s="10"/>
      <c r="B80" s="63" t="s">
        <v>31</v>
      </c>
      <c r="C80" s="64"/>
      <c r="D80" s="64"/>
      <c r="E80" s="65"/>
      <c r="F80" s="37">
        <f>+SUM(F75:F79)</f>
        <v>269222.66355037718</v>
      </c>
      <c r="G80" s="39"/>
    </row>
    <row r="81" spans="1:7" s="26" customFormat="1">
      <c r="A81" s="10"/>
      <c r="B81" s="15" t="s">
        <v>17</v>
      </c>
      <c r="C81" s="10"/>
      <c r="D81" s="10"/>
      <c r="E81" s="25"/>
      <c r="F81" s="25"/>
      <c r="G81" s="39"/>
    </row>
    <row r="82" spans="1:7" s="26" customFormat="1">
      <c r="A82" s="10"/>
      <c r="B82" s="16" t="s">
        <v>15</v>
      </c>
      <c r="C82" s="10" t="s">
        <v>16</v>
      </c>
      <c r="D82" s="10">
        <v>96</v>
      </c>
      <c r="E82" s="40">
        <v>3.3687292378519293</v>
      </c>
      <c r="F82" s="36">
        <f>+D82*E82</f>
        <v>323.39800683378519</v>
      </c>
      <c r="G82" s="39"/>
    </row>
    <row r="83" spans="1:7" s="26" customFormat="1" ht="27">
      <c r="A83" s="10">
        <v>1</v>
      </c>
      <c r="B83" s="16" t="s">
        <v>6</v>
      </c>
      <c r="C83" s="10" t="s">
        <v>18</v>
      </c>
      <c r="D83" s="10">
        <f>0.12*D82</f>
        <v>11.52</v>
      </c>
      <c r="E83" s="40">
        <v>69.087116368652389</v>
      </c>
      <c r="F83" s="36">
        <f>+D83*E83</f>
        <v>795.88358056687548</v>
      </c>
      <c r="G83" s="39"/>
    </row>
    <row r="84" spans="1:7" s="26" customFormat="1">
      <c r="A84" s="10"/>
      <c r="B84" s="63" t="s">
        <v>32</v>
      </c>
      <c r="C84" s="64"/>
      <c r="D84" s="64"/>
      <c r="E84" s="65"/>
      <c r="F84" s="37">
        <f>+SUM(F82:F83)</f>
        <v>1119.2815874006606</v>
      </c>
      <c r="G84" s="39"/>
    </row>
    <row r="85" spans="1:7" s="26" customFormat="1">
      <c r="A85" s="10"/>
      <c r="B85" s="66" t="s">
        <v>70</v>
      </c>
      <c r="C85" s="66"/>
      <c r="D85" s="66"/>
      <c r="E85" s="66"/>
      <c r="F85" s="37">
        <f>+SUM(F71:F84)/2</f>
        <v>301136.208178373</v>
      </c>
      <c r="G85" s="39"/>
    </row>
    <row r="86" spans="1:7" s="26" customFormat="1" ht="28.5">
      <c r="A86" s="49">
        <v>6</v>
      </c>
      <c r="B86" s="50" t="s">
        <v>51</v>
      </c>
      <c r="C86" s="52"/>
      <c r="D86" s="53"/>
      <c r="E86" s="54"/>
      <c r="F86" s="54"/>
      <c r="G86" s="55"/>
    </row>
    <row r="87" spans="1:7" s="26" customFormat="1">
      <c r="A87" s="10"/>
      <c r="B87" s="15" t="s">
        <v>0</v>
      </c>
      <c r="C87" s="10"/>
      <c r="D87" s="10"/>
      <c r="E87" s="25"/>
      <c r="F87" s="25"/>
      <c r="G87" s="39"/>
    </row>
    <row r="88" spans="1:7" s="26" customFormat="1" ht="27">
      <c r="A88" s="10">
        <v>1</v>
      </c>
      <c r="B88" s="16" t="s">
        <v>1</v>
      </c>
      <c r="C88" s="10" t="s">
        <v>33</v>
      </c>
      <c r="D88" s="10">
        <f>D95</f>
        <v>14753</v>
      </c>
      <c r="E88" s="40">
        <v>0.6598016592516972</v>
      </c>
      <c r="F88" s="36">
        <f>+D88*E88</f>
        <v>9734.053878940289</v>
      </c>
      <c r="G88" s="39"/>
    </row>
    <row r="89" spans="1:7" s="26" customFormat="1">
      <c r="A89" s="10"/>
      <c r="B89" s="63" t="s">
        <v>30</v>
      </c>
      <c r="C89" s="64"/>
      <c r="D89" s="64"/>
      <c r="E89" s="65"/>
      <c r="F89" s="37">
        <f>+SUM(F88)</f>
        <v>9734.053878940289</v>
      </c>
      <c r="G89" s="39"/>
    </row>
    <row r="90" spans="1:7" s="26" customFormat="1">
      <c r="A90" s="10"/>
      <c r="B90" s="15" t="s">
        <v>2</v>
      </c>
      <c r="C90" s="10"/>
      <c r="D90" s="10"/>
      <c r="E90" s="25"/>
      <c r="F90" s="25"/>
      <c r="G90" s="39"/>
    </row>
    <row r="91" spans="1:7" s="26" customFormat="1">
      <c r="A91" s="10">
        <v>1</v>
      </c>
      <c r="B91" s="16" t="s">
        <v>3</v>
      </c>
      <c r="C91" s="10" t="s">
        <v>33</v>
      </c>
      <c r="D91" s="10">
        <f>D88*0.03</f>
        <v>442.59</v>
      </c>
      <c r="E91" s="43">
        <v>4.9177844350230897</v>
      </c>
      <c r="F91" s="36">
        <f>+D91*E91</f>
        <v>2176.5622130968691</v>
      </c>
      <c r="G91" s="39"/>
    </row>
    <row r="92" spans="1:7" s="26" customFormat="1">
      <c r="A92" s="10"/>
      <c r="B92" s="16" t="s">
        <v>14</v>
      </c>
      <c r="C92" s="10" t="s">
        <v>7</v>
      </c>
      <c r="D92" s="28">
        <f>+D91*0.04*2.2</f>
        <v>38.947919999999996</v>
      </c>
      <c r="E92" s="43">
        <v>1.4627998816524574</v>
      </c>
      <c r="F92" s="36">
        <f t="shared" ref="F92:F95" si="9">+D92*E92</f>
        <v>56.973012766609372</v>
      </c>
      <c r="G92" s="39"/>
    </row>
    <row r="93" spans="1:7" s="26" customFormat="1">
      <c r="A93" s="10">
        <f>A91+1</f>
        <v>2</v>
      </c>
      <c r="B93" s="16" t="s">
        <v>4</v>
      </c>
      <c r="C93" s="10" t="s">
        <v>7</v>
      </c>
      <c r="D93" s="10">
        <f>D94*0.1*0.0705</f>
        <v>104.00865</v>
      </c>
      <c r="E93" s="43">
        <v>43.1536483232018</v>
      </c>
      <c r="F93" s="36">
        <f t="shared" si="9"/>
        <v>4488.3527046709833</v>
      </c>
      <c r="G93" s="39"/>
    </row>
    <row r="94" spans="1:7" s="26" customFormat="1">
      <c r="A94" s="10">
        <f t="shared" ref="A94:A95" si="10">A93+1</f>
        <v>3</v>
      </c>
      <c r="B94" s="16" t="s">
        <v>8</v>
      </c>
      <c r="C94" s="10" t="s">
        <v>33</v>
      </c>
      <c r="D94" s="10">
        <f>D95</f>
        <v>14753</v>
      </c>
      <c r="E94" s="40">
        <v>0.17367057401904776</v>
      </c>
      <c r="F94" s="36">
        <f t="shared" si="9"/>
        <v>2562.1619785030116</v>
      </c>
      <c r="G94" s="39"/>
    </row>
    <row r="95" spans="1:7" s="26" customFormat="1" ht="27">
      <c r="A95" s="10">
        <f t="shared" si="10"/>
        <v>4</v>
      </c>
      <c r="B95" s="16" t="s">
        <v>5</v>
      </c>
      <c r="C95" s="10" t="s">
        <v>33</v>
      </c>
      <c r="D95" s="10">
        <v>14753</v>
      </c>
      <c r="E95" s="42">
        <v>5.1390987111772795</v>
      </c>
      <c r="F95" s="36">
        <f t="shared" si="9"/>
        <v>75817.123285998401</v>
      </c>
      <c r="G95" s="39"/>
    </row>
    <row r="96" spans="1:7" s="26" customFormat="1">
      <c r="A96" s="10"/>
      <c r="B96" s="63" t="s">
        <v>31</v>
      </c>
      <c r="C96" s="64"/>
      <c r="D96" s="64"/>
      <c r="E96" s="65"/>
      <c r="F96" s="37">
        <f>+SUM(F91:F95)</f>
        <v>85101.173195035866</v>
      </c>
      <c r="G96" s="39"/>
    </row>
    <row r="97" spans="1:7" s="26" customFormat="1">
      <c r="A97" s="10"/>
      <c r="B97" s="15" t="s">
        <v>17</v>
      </c>
      <c r="C97" s="10"/>
      <c r="D97" s="10"/>
      <c r="E97" s="25"/>
      <c r="F97" s="25"/>
      <c r="G97" s="39"/>
    </row>
    <row r="98" spans="1:7" s="26" customFormat="1">
      <c r="A98" s="10"/>
      <c r="B98" s="16" t="s">
        <v>15</v>
      </c>
      <c r="C98" s="10" t="s">
        <v>16</v>
      </c>
      <c r="D98" s="10">
        <v>42</v>
      </c>
      <c r="E98" s="40">
        <v>3.3687292378519293</v>
      </c>
      <c r="F98" s="36">
        <f>+D98*E98</f>
        <v>141.48662798978103</v>
      </c>
      <c r="G98" s="39"/>
    </row>
    <row r="99" spans="1:7" s="26" customFormat="1" ht="27">
      <c r="A99" s="10">
        <v>1</v>
      </c>
      <c r="B99" s="16" t="s">
        <v>6</v>
      </c>
      <c r="C99" s="10" t="s">
        <v>18</v>
      </c>
      <c r="D99" s="10">
        <f>0.12*D98</f>
        <v>5.04</v>
      </c>
      <c r="E99" s="40">
        <v>69.087116368652389</v>
      </c>
      <c r="F99" s="36">
        <f>+D99*E99</f>
        <v>348.19906649800805</v>
      </c>
      <c r="G99" s="39"/>
    </row>
    <row r="100" spans="1:7" s="26" customFormat="1">
      <c r="A100" s="10"/>
      <c r="B100" s="63" t="s">
        <v>32</v>
      </c>
      <c r="C100" s="64"/>
      <c r="D100" s="64"/>
      <c r="E100" s="65"/>
      <c r="F100" s="37">
        <f>+SUM(F98:F99)</f>
        <v>489.68569448778908</v>
      </c>
      <c r="G100" s="39"/>
    </row>
    <row r="101" spans="1:7" s="26" customFormat="1">
      <c r="A101" s="10"/>
      <c r="B101" s="66" t="s">
        <v>71</v>
      </c>
      <c r="C101" s="66"/>
      <c r="D101" s="66"/>
      <c r="E101" s="66"/>
      <c r="F101" s="37">
        <f>+SUM(F87:F100)/2</f>
        <v>95324.912768463939</v>
      </c>
      <c r="G101" s="39"/>
    </row>
    <row r="102" spans="1:7" s="26" customFormat="1" ht="34.5" customHeight="1">
      <c r="A102" s="49">
        <v>7</v>
      </c>
      <c r="B102" s="50" t="s">
        <v>54</v>
      </c>
      <c r="C102" s="52"/>
      <c r="D102" s="53"/>
      <c r="E102" s="54"/>
      <c r="F102" s="54"/>
      <c r="G102" s="55"/>
    </row>
    <row r="103" spans="1:7" s="26" customFormat="1">
      <c r="A103" s="10"/>
      <c r="B103" s="15" t="s">
        <v>0</v>
      </c>
      <c r="C103" s="10"/>
      <c r="D103" s="10"/>
      <c r="E103" s="25"/>
      <c r="F103" s="25"/>
      <c r="G103" s="39"/>
    </row>
    <row r="104" spans="1:7" s="26" customFormat="1" ht="27">
      <c r="A104" s="10">
        <v>1</v>
      </c>
      <c r="B104" s="16" t="s">
        <v>1</v>
      </c>
      <c r="C104" s="10" t="s">
        <v>33</v>
      </c>
      <c r="D104" s="10">
        <f>D111</f>
        <v>5060</v>
      </c>
      <c r="E104" s="41">
        <v>0.79176199110203671</v>
      </c>
      <c r="F104" s="36">
        <f>+D104*E104</f>
        <v>4006.3156749763057</v>
      </c>
      <c r="G104" s="39"/>
    </row>
    <row r="105" spans="1:7" s="26" customFormat="1">
      <c r="A105" s="10"/>
      <c r="B105" s="63" t="s">
        <v>30</v>
      </c>
      <c r="C105" s="64"/>
      <c r="D105" s="64"/>
      <c r="E105" s="65"/>
      <c r="F105" s="37">
        <f>+SUM(F104)</f>
        <v>4006.3156749763057</v>
      </c>
      <c r="G105" s="39"/>
    </row>
    <row r="106" spans="1:7" s="26" customFormat="1">
      <c r="A106" s="10"/>
      <c r="B106" s="15" t="s">
        <v>2</v>
      </c>
      <c r="C106" s="10"/>
      <c r="D106" s="10"/>
      <c r="E106" s="25"/>
      <c r="F106" s="25"/>
      <c r="G106" s="39"/>
    </row>
    <row r="107" spans="1:7" s="26" customFormat="1">
      <c r="A107" s="10">
        <v>1</v>
      </c>
      <c r="B107" s="16" t="s">
        <v>3</v>
      </c>
      <c r="C107" s="10" t="s">
        <v>33</v>
      </c>
      <c r="D107" s="10">
        <f>D104*0.03</f>
        <v>151.79999999999998</v>
      </c>
      <c r="E107" s="41">
        <v>5.8052977023448822</v>
      </c>
      <c r="F107" s="36">
        <f>+D107*E107</f>
        <v>881.24419121595304</v>
      </c>
      <c r="G107" s="39"/>
    </row>
    <row r="108" spans="1:7" s="26" customFormat="1">
      <c r="A108" s="10"/>
      <c r="B108" s="16" t="s">
        <v>14</v>
      </c>
      <c r="C108" s="10" t="s">
        <v>7</v>
      </c>
      <c r="D108" s="28">
        <f>+D107*0.04*2.2</f>
        <v>13.3584</v>
      </c>
      <c r="E108" s="41">
        <v>1.6456841496387964</v>
      </c>
      <c r="F108" s="36">
        <f t="shared" ref="F108:F111" si="11">+D108*E108</f>
        <v>21.983707144534897</v>
      </c>
      <c r="G108" s="39"/>
    </row>
    <row r="109" spans="1:7" s="26" customFormat="1">
      <c r="A109" s="10">
        <f>A107+1</f>
        <v>2</v>
      </c>
      <c r="B109" s="16" t="s">
        <v>4</v>
      </c>
      <c r="C109" s="10" t="s">
        <v>7</v>
      </c>
      <c r="D109" s="10">
        <f>D110*0.1*0.0705</f>
        <v>35.672999999999995</v>
      </c>
      <c r="E109" s="41">
        <v>51.864682161553681</v>
      </c>
      <c r="F109" s="36">
        <f t="shared" si="11"/>
        <v>1850.1688067491041</v>
      </c>
      <c r="G109" s="39"/>
    </row>
    <row r="110" spans="1:7" s="26" customFormat="1">
      <c r="A110" s="10">
        <f t="shared" ref="A110:A111" si="12">A109+1</f>
        <v>3</v>
      </c>
      <c r="B110" s="16" t="s">
        <v>8</v>
      </c>
      <c r="C110" s="10" t="s">
        <v>33</v>
      </c>
      <c r="D110" s="10">
        <f>D111</f>
        <v>5060</v>
      </c>
      <c r="E110" s="41">
        <v>0.24877514582645185</v>
      </c>
      <c r="F110" s="36">
        <f t="shared" si="11"/>
        <v>1258.8022378818464</v>
      </c>
      <c r="G110" s="39"/>
    </row>
    <row r="111" spans="1:7" s="26" customFormat="1" ht="27">
      <c r="A111" s="10">
        <f t="shared" si="12"/>
        <v>4</v>
      </c>
      <c r="B111" s="16" t="s">
        <v>5</v>
      </c>
      <c r="C111" s="10" t="s">
        <v>33</v>
      </c>
      <c r="D111" s="10">
        <v>5060</v>
      </c>
      <c r="E111" s="41">
        <v>6.1666951252094542</v>
      </c>
      <c r="F111" s="36">
        <f t="shared" si="11"/>
        <v>31203.477333559837</v>
      </c>
      <c r="G111" s="39"/>
    </row>
    <row r="112" spans="1:7" s="26" customFormat="1">
      <c r="A112" s="10"/>
      <c r="B112" s="63" t="s">
        <v>31</v>
      </c>
      <c r="C112" s="64"/>
      <c r="D112" s="64"/>
      <c r="E112" s="65"/>
      <c r="F112" s="37">
        <f>+SUM(F107:F111)</f>
        <v>35215.676276551276</v>
      </c>
      <c r="G112" s="39"/>
    </row>
    <row r="113" spans="1:7" s="26" customFormat="1">
      <c r="A113" s="10"/>
      <c r="B113" s="15" t="s">
        <v>17</v>
      </c>
      <c r="C113" s="10"/>
      <c r="D113" s="10"/>
      <c r="E113" s="25"/>
      <c r="F113" s="25"/>
      <c r="G113" s="39"/>
    </row>
    <row r="114" spans="1:7" s="26" customFormat="1">
      <c r="A114" s="10"/>
      <c r="B114" s="16" t="s">
        <v>15</v>
      </c>
      <c r="C114" s="10" t="s">
        <v>16</v>
      </c>
      <c r="D114" s="10">
        <v>15</v>
      </c>
      <c r="E114" s="41">
        <v>3.4973969225226269</v>
      </c>
      <c r="F114" s="36">
        <f>+D114*E114</f>
        <v>52.460953837839405</v>
      </c>
      <c r="G114" s="39"/>
    </row>
    <row r="115" spans="1:7" s="26" customFormat="1" ht="27">
      <c r="A115" s="10">
        <v>1</v>
      </c>
      <c r="B115" s="16" t="s">
        <v>6</v>
      </c>
      <c r="C115" s="10" t="s">
        <v>18</v>
      </c>
      <c r="D115" s="10">
        <f>0.12*D114</f>
        <v>1.7999999999999998</v>
      </c>
      <c r="E115" s="41">
        <v>81.27755862287043</v>
      </c>
      <c r="F115" s="36">
        <f>+D115*E115</f>
        <v>146.29960552116677</v>
      </c>
      <c r="G115" s="39"/>
    </row>
    <row r="116" spans="1:7" s="26" customFormat="1">
      <c r="A116" s="10"/>
      <c r="B116" s="63" t="s">
        <v>32</v>
      </c>
      <c r="C116" s="64"/>
      <c r="D116" s="64"/>
      <c r="E116" s="65"/>
      <c r="F116" s="37">
        <f>+SUM(F114:F115)</f>
        <v>198.76055935900618</v>
      </c>
      <c r="G116" s="39"/>
    </row>
    <row r="117" spans="1:7" s="26" customFormat="1">
      <c r="A117" s="10"/>
      <c r="B117" s="66" t="s">
        <v>72</v>
      </c>
      <c r="C117" s="66"/>
      <c r="D117" s="66"/>
      <c r="E117" s="66"/>
      <c r="F117" s="37">
        <f>+SUM(F103:F116)/2</f>
        <v>39420.752510886596</v>
      </c>
      <c r="G117" s="39"/>
    </row>
    <row r="118" spans="1:7" s="26" customFormat="1" ht="28.5">
      <c r="A118" s="49">
        <v>8</v>
      </c>
      <c r="B118" s="50" t="s">
        <v>56</v>
      </c>
      <c r="C118" s="52"/>
      <c r="D118" s="53"/>
      <c r="E118" s="54"/>
      <c r="F118" s="54"/>
      <c r="G118" s="55"/>
    </row>
    <row r="119" spans="1:7" s="26" customFormat="1">
      <c r="A119" s="10"/>
      <c r="B119" s="15" t="s">
        <v>0</v>
      </c>
      <c r="C119" s="10"/>
      <c r="D119" s="10"/>
      <c r="E119" s="25"/>
      <c r="F119" s="25"/>
      <c r="G119" s="39"/>
    </row>
    <row r="120" spans="1:7" s="26" customFormat="1" ht="27">
      <c r="A120" s="10">
        <v>1</v>
      </c>
      <c r="B120" s="16" t="s">
        <v>1</v>
      </c>
      <c r="C120" s="10" t="s">
        <v>33</v>
      </c>
      <c r="D120" s="10">
        <f>D127</f>
        <v>46180</v>
      </c>
      <c r="E120" s="40">
        <v>0.79176199110203671</v>
      </c>
      <c r="F120" s="36">
        <f>+D120*E120</f>
        <v>36563.568749092054</v>
      </c>
      <c r="G120" s="39"/>
    </row>
    <row r="121" spans="1:7" s="26" customFormat="1">
      <c r="A121" s="10"/>
      <c r="B121" s="63" t="s">
        <v>30</v>
      </c>
      <c r="C121" s="64"/>
      <c r="D121" s="64"/>
      <c r="E121" s="65"/>
      <c r="F121" s="37">
        <f>+SUM(F120)</f>
        <v>36563.568749092054</v>
      </c>
      <c r="G121" s="39"/>
    </row>
    <row r="122" spans="1:7" s="26" customFormat="1">
      <c r="A122" s="10"/>
      <c r="B122" s="15" t="s">
        <v>2</v>
      </c>
      <c r="C122" s="10"/>
      <c r="D122" s="10"/>
      <c r="E122" s="25"/>
      <c r="F122" s="25"/>
      <c r="G122" s="39"/>
    </row>
    <row r="123" spans="1:7" s="26" customFormat="1">
      <c r="A123" s="10">
        <v>1</v>
      </c>
      <c r="B123" s="16" t="s">
        <v>3</v>
      </c>
      <c r="C123" s="10" t="s">
        <v>33</v>
      </c>
      <c r="D123" s="10">
        <f>D120*0.03</f>
        <v>1385.3999999999999</v>
      </c>
      <c r="E123" s="40">
        <v>5.8052977023448822</v>
      </c>
      <c r="F123" s="36">
        <f>+D123*E123</f>
        <v>8042.6594368285987</v>
      </c>
      <c r="G123" s="39"/>
    </row>
    <row r="124" spans="1:7" s="26" customFormat="1">
      <c r="A124" s="10"/>
      <c r="B124" s="16" t="s">
        <v>14</v>
      </c>
      <c r="C124" s="10" t="s">
        <v>7</v>
      </c>
      <c r="D124" s="28">
        <f>+D123*0.04*2.2</f>
        <v>121.9152</v>
      </c>
      <c r="E124" s="40">
        <v>1.6456841496387964</v>
      </c>
      <c r="F124" s="36">
        <f t="shared" ref="F124:F127" si="13">+D124*E124</f>
        <v>200.6339122400438</v>
      </c>
      <c r="G124" s="39"/>
    </row>
    <row r="125" spans="1:7" s="26" customFormat="1">
      <c r="A125" s="10">
        <f>A123+1</f>
        <v>2</v>
      </c>
      <c r="B125" s="16" t="s">
        <v>4</v>
      </c>
      <c r="C125" s="10" t="s">
        <v>7</v>
      </c>
      <c r="D125" s="10">
        <f>D126*0.1*0.0705</f>
        <v>325.56899999999996</v>
      </c>
      <c r="E125" s="40">
        <v>51.864682161553681</v>
      </c>
      <c r="F125" s="36">
        <f t="shared" si="13"/>
        <v>16885.532706654867</v>
      </c>
      <c r="G125" s="39"/>
    </row>
    <row r="126" spans="1:7" s="26" customFormat="1">
      <c r="A126" s="10">
        <f t="shared" ref="A126:A127" si="14">A125+1</f>
        <v>3</v>
      </c>
      <c r="B126" s="16" t="s">
        <v>8</v>
      </c>
      <c r="C126" s="10" t="s">
        <v>33</v>
      </c>
      <c r="D126" s="10">
        <f>D127</f>
        <v>46180</v>
      </c>
      <c r="E126" s="40">
        <v>0.24877514582645185</v>
      </c>
      <c r="F126" s="36">
        <f t="shared" si="13"/>
        <v>11488.436234265546</v>
      </c>
      <c r="G126" s="39"/>
    </row>
    <row r="127" spans="1:7" s="26" customFormat="1" ht="27">
      <c r="A127" s="10">
        <f t="shared" si="14"/>
        <v>4</v>
      </c>
      <c r="B127" s="16" t="s">
        <v>5</v>
      </c>
      <c r="C127" s="10" t="s">
        <v>33</v>
      </c>
      <c r="D127" s="10">
        <v>46180</v>
      </c>
      <c r="E127" s="40">
        <v>6.1666951252094542</v>
      </c>
      <c r="F127" s="36">
        <f t="shared" si="13"/>
        <v>284777.98088217259</v>
      </c>
      <c r="G127" s="39"/>
    </row>
    <row r="128" spans="1:7" s="26" customFormat="1">
      <c r="A128" s="10"/>
      <c r="B128" s="63" t="s">
        <v>31</v>
      </c>
      <c r="C128" s="64"/>
      <c r="D128" s="64"/>
      <c r="E128" s="65"/>
      <c r="F128" s="37">
        <f>+SUM(F123:F127)</f>
        <v>321395.24317216163</v>
      </c>
      <c r="G128" s="39"/>
    </row>
    <row r="129" spans="1:7" s="26" customFormat="1">
      <c r="A129" s="10"/>
      <c r="B129" s="15" t="s">
        <v>17</v>
      </c>
      <c r="C129" s="10"/>
      <c r="D129" s="10"/>
      <c r="E129" s="25"/>
      <c r="F129" s="25"/>
      <c r="G129" s="39"/>
    </row>
    <row r="130" spans="1:7" s="26" customFormat="1">
      <c r="A130" s="10"/>
      <c r="B130" s="16" t="s">
        <v>15</v>
      </c>
      <c r="C130" s="10" t="s">
        <v>16</v>
      </c>
      <c r="D130" s="10">
        <v>110</v>
      </c>
      <c r="E130" s="40">
        <v>3.4973969225226269</v>
      </c>
      <c r="F130" s="36">
        <f>+D130*E130</f>
        <v>384.71366147748898</v>
      </c>
      <c r="G130" s="39"/>
    </row>
    <row r="131" spans="1:7" s="26" customFormat="1" ht="27">
      <c r="A131" s="10">
        <v>1</v>
      </c>
      <c r="B131" s="16" t="s">
        <v>6</v>
      </c>
      <c r="C131" s="10" t="s">
        <v>18</v>
      </c>
      <c r="D131" s="10">
        <f>0.12*D130</f>
        <v>13.2</v>
      </c>
      <c r="E131" s="40">
        <v>81.27755862287043</v>
      </c>
      <c r="F131" s="36">
        <f>+D131*E131</f>
        <v>1072.8637738218897</v>
      </c>
      <c r="G131" s="39"/>
    </row>
    <row r="132" spans="1:7" s="26" customFormat="1">
      <c r="A132" s="10"/>
      <c r="B132" s="63" t="s">
        <v>32</v>
      </c>
      <c r="C132" s="64"/>
      <c r="D132" s="64"/>
      <c r="E132" s="65"/>
      <c r="F132" s="37">
        <f>+SUM(F130:F131)</f>
        <v>1457.5774352993787</v>
      </c>
      <c r="G132" s="39"/>
    </row>
    <row r="133" spans="1:7" s="26" customFormat="1">
      <c r="A133" s="10"/>
      <c r="B133" s="66" t="s">
        <v>73</v>
      </c>
      <c r="C133" s="66"/>
      <c r="D133" s="66"/>
      <c r="E133" s="66"/>
      <c r="F133" s="37">
        <f>+SUM(F119:F132)/2</f>
        <v>359416.38935655303</v>
      </c>
      <c r="G133" s="39"/>
    </row>
    <row r="134" spans="1:7" s="26" customFormat="1" ht="28.5">
      <c r="A134" s="49">
        <v>9</v>
      </c>
      <c r="B134" s="50" t="s">
        <v>57</v>
      </c>
      <c r="C134" s="52"/>
      <c r="D134" s="53"/>
      <c r="E134" s="54"/>
      <c r="F134" s="54"/>
      <c r="G134" s="55"/>
    </row>
    <row r="135" spans="1:7" s="26" customFormat="1">
      <c r="A135" s="10"/>
      <c r="B135" s="15" t="s">
        <v>0</v>
      </c>
      <c r="C135" s="10"/>
      <c r="D135" s="10"/>
      <c r="E135" s="25"/>
      <c r="F135" s="25"/>
      <c r="G135" s="39"/>
    </row>
    <row r="136" spans="1:7" s="26" customFormat="1" ht="27">
      <c r="A136" s="10">
        <v>1</v>
      </c>
      <c r="B136" s="16" t="s">
        <v>1</v>
      </c>
      <c r="C136" s="10" t="s">
        <v>33</v>
      </c>
      <c r="D136" s="10">
        <f>D143</f>
        <v>2400</v>
      </c>
      <c r="E136" s="41">
        <v>0.79176199110203671</v>
      </c>
      <c r="F136" s="36">
        <f>+D136*E136</f>
        <v>1900.2287786448881</v>
      </c>
      <c r="G136" s="39"/>
    </row>
    <row r="137" spans="1:7" s="26" customFormat="1">
      <c r="A137" s="10"/>
      <c r="B137" s="63" t="s">
        <v>30</v>
      </c>
      <c r="C137" s="64"/>
      <c r="D137" s="64"/>
      <c r="E137" s="65"/>
      <c r="F137" s="37">
        <f>+SUM(F136)</f>
        <v>1900.2287786448881</v>
      </c>
      <c r="G137" s="39"/>
    </row>
    <row r="138" spans="1:7" s="26" customFormat="1">
      <c r="A138" s="10"/>
      <c r="B138" s="15" t="s">
        <v>2</v>
      </c>
      <c r="C138" s="10"/>
      <c r="D138" s="10"/>
      <c r="E138" s="25"/>
      <c r="F138" s="25"/>
      <c r="G138" s="39"/>
    </row>
    <row r="139" spans="1:7" s="26" customFormat="1">
      <c r="A139" s="10">
        <v>1</v>
      </c>
      <c r="B139" s="16" t="s">
        <v>3</v>
      </c>
      <c r="C139" s="10" t="s">
        <v>33</v>
      </c>
      <c r="D139" s="10">
        <f>D136*0.03</f>
        <v>72</v>
      </c>
      <c r="E139" s="41">
        <v>5.8052977023448822</v>
      </c>
      <c r="F139" s="36">
        <f>+D139*E139</f>
        <v>417.9814345688315</v>
      </c>
      <c r="G139" s="39"/>
    </row>
    <row r="140" spans="1:7" s="26" customFormat="1">
      <c r="A140" s="10"/>
      <c r="B140" s="16" t="s">
        <v>14</v>
      </c>
      <c r="C140" s="10" t="s">
        <v>7</v>
      </c>
      <c r="D140" s="28">
        <f>+D139*0.04*2.2</f>
        <v>6.3360000000000003</v>
      </c>
      <c r="E140" s="41">
        <v>1.6456841496387964</v>
      </c>
      <c r="F140" s="36">
        <f t="shared" ref="F140:F143" si="15">+D140*E140</f>
        <v>10.427054772111415</v>
      </c>
      <c r="G140" s="39"/>
    </row>
    <row r="141" spans="1:7" s="26" customFormat="1">
      <c r="A141" s="10">
        <f>A139+1</f>
        <v>2</v>
      </c>
      <c r="B141" s="16" t="s">
        <v>4</v>
      </c>
      <c r="C141" s="10" t="s">
        <v>7</v>
      </c>
      <c r="D141" s="10">
        <f>D142*0.1*0.0705</f>
        <v>16.919999999999998</v>
      </c>
      <c r="E141" s="41">
        <v>51.864682161553681</v>
      </c>
      <c r="F141" s="36">
        <f t="shared" si="15"/>
        <v>877.55042217348819</v>
      </c>
      <c r="G141" s="39"/>
    </row>
    <row r="142" spans="1:7" s="26" customFormat="1">
      <c r="A142" s="10">
        <f t="shared" ref="A142:A143" si="16">A141+1</f>
        <v>3</v>
      </c>
      <c r="B142" s="16" t="s">
        <v>8</v>
      </c>
      <c r="C142" s="10" t="s">
        <v>33</v>
      </c>
      <c r="D142" s="10">
        <f>D143</f>
        <v>2400</v>
      </c>
      <c r="E142" s="41">
        <v>0.24877514582645185</v>
      </c>
      <c r="F142" s="36">
        <f t="shared" si="15"/>
        <v>597.06034998348446</v>
      </c>
      <c r="G142" s="39"/>
    </row>
    <row r="143" spans="1:7" s="26" customFormat="1" ht="27">
      <c r="A143" s="10">
        <f t="shared" si="16"/>
        <v>4</v>
      </c>
      <c r="B143" s="16" t="s">
        <v>5</v>
      </c>
      <c r="C143" s="10" t="s">
        <v>33</v>
      </c>
      <c r="D143" s="10">
        <v>2400</v>
      </c>
      <c r="E143" s="41">
        <v>6.1666951252094542</v>
      </c>
      <c r="F143" s="36">
        <f t="shared" si="15"/>
        <v>14800.068300502689</v>
      </c>
      <c r="G143" s="39"/>
    </row>
    <row r="144" spans="1:7" s="26" customFormat="1">
      <c r="A144" s="10"/>
      <c r="B144" s="63" t="s">
        <v>31</v>
      </c>
      <c r="C144" s="64"/>
      <c r="D144" s="64"/>
      <c r="E144" s="65"/>
      <c r="F144" s="37">
        <f>+SUM(F139:F143)</f>
        <v>16703.087562000605</v>
      </c>
      <c r="G144" s="39"/>
    </row>
    <row r="145" spans="1:8" s="26" customFormat="1">
      <c r="A145" s="10"/>
      <c r="B145" s="15" t="s">
        <v>17</v>
      </c>
      <c r="C145" s="10"/>
      <c r="D145" s="10"/>
      <c r="E145" s="25"/>
      <c r="F145" s="25"/>
      <c r="G145" s="39"/>
    </row>
    <row r="146" spans="1:8" s="26" customFormat="1">
      <c r="A146" s="10"/>
      <c r="B146" s="16" t="s">
        <v>15</v>
      </c>
      <c r="C146" s="10" t="s">
        <v>16</v>
      </c>
      <c r="D146" s="10">
        <v>20</v>
      </c>
      <c r="E146" s="41">
        <v>3.4973969225226269</v>
      </c>
      <c r="F146" s="36">
        <f>+D146*E146</f>
        <v>69.94793845045254</v>
      </c>
      <c r="G146" s="39"/>
      <c r="H146" s="26" t="s">
        <v>55</v>
      </c>
    </row>
    <row r="147" spans="1:8" s="26" customFormat="1" ht="27">
      <c r="A147" s="10">
        <v>1</v>
      </c>
      <c r="B147" s="16" t="s">
        <v>6</v>
      </c>
      <c r="C147" s="10" t="s">
        <v>18</v>
      </c>
      <c r="D147" s="10">
        <f>0.12*D146</f>
        <v>2.4</v>
      </c>
      <c r="E147" s="41">
        <v>81.27755862287043</v>
      </c>
      <c r="F147" s="36">
        <f>+D147*E147</f>
        <v>195.06614069488901</v>
      </c>
      <c r="G147" s="39"/>
    </row>
    <row r="148" spans="1:8" s="26" customFormat="1">
      <c r="A148" s="10"/>
      <c r="B148" s="63" t="s">
        <v>32</v>
      </c>
      <c r="C148" s="64"/>
      <c r="D148" s="64"/>
      <c r="E148" s="65"/>
      <c r="F148" s="37">
        <f>+SUM(F146:F147)</f>
        <v>265.01407914534155</v>
      </c>
      <c r="G148" s="39"/>
    </row>
    <row r="149" spans="1:8" s="26" customFormat="1">
      <c r="A149" s="10"/>
      <c r="B149" s="66" t="s">
        <v>74</v>
      </c>
      <c r="C149" s="66"/>
      <c r="D149" s="66"/>
      <c r="E149" s="66"/>
      <c r="F149" s="37">
        <f>+SUM(F135:F148)/2</f>
        <v>18868.330419790833</v>
      </c>
      <c r="G149" s="39"/>
    </row>
    <row r="150" spans="1:8" s="26" customFormat="1" ht="28.5">
      <c r="A150" s="49">
        <v>10</v>
      </c>
      <c r="B150" s="50" t="s">
        <v>58</v>
      </c>
      <c r="C150" s="52"/>
      <c r="D150" s="53"/>
      <c r="E150" s="54"/>
      <c r="F150" s="54"/>
      <c r="G150" s="55"/>
    </row>
    <row r="151" spans="1:8" s="26" customFormat="1">
      <c r="A151" s="10"/>
      <c r="B151" s="15" t="s">
        <v>0</v>
      </c>
      <c r="C151" s="10"/>
      <c r="D151" s="10"/>
      <c r="E151" s="25"/>
      <c r="F151" s="25"/>
      <c r="G151" s="39"/>
    </row>
    <row r="152" spans="1:8" s="26" customFormat="1" ht="27">
      <c r="A152" s="10">
        <v>1</v>
      </c>
      <c r="B152" s="16" t="s">
        <v>1</v>
      </c>
      <c r="C152" s="10" t="s">
        <v>33</v>
      </c>
      <c r="D152" s="10">
        <f>D159</f>
        <v>5365</v>
      </c>
      <c r="E152" s="41">
        <v>0.79176199110203671</v>
      </c>
      <c r="F152" s="36">
        <f>+D152*E152</f>
        <v>4247.8030822624269</v>
      </c>
      <c r="G152" s="39"/>
    </row>
    <row r="153" spans="1:8" s="26" customFormat="1">
      <c r="A153" s="10"/>
      <c r="B153" s="63" t="s">
        <v>30</v>
      </c>
      <c r="C153" s="64"/>
      <c r="D153" s="64"/>
      <c r="E153" s="65"/>
      <c r="F153" s="37">
        <f>+SUM(F152)</f>
        <v>4247.8030822624269</v>
      </c>
      <c r="G153" s="39"/>
    </row>
    <row r="154" spans="1:8" s="26" customFormat="1">
      <c r="A154" s="10"/>
      <c r="B154" s="15" t="s">
        <v>2</v>
      </c>
      <c r="C154" s="10"/>
      <c r="D154" s="10"/>
      <c r="E154" s="25"/>
      <c r="F154" s="25"/>
      <c r="G154" s="39"/>
    </row>
    <row r="155" spans="1:8" s="26" customFormat="1">
      <c r="A155" s="10">
        <v>1</v>
      </c>
      <c r="B155" s="16" t="s">
        <v>3</v>
      </c>
      <c r="C155" s="10" t="s">
        <v>33</v>
      </c>
      <c r="D155" s="10">
        <f>D152*0.03</f>
        <v>160.94999999999999</v>
      </c>
      <c r="E155" s="41">
        <v>5.8052977023448822</v>
      </c>
      <c r="F155" s="36">
        <f>+D155*E155</f>
        <v>934.36266519240871</v>
      </c>
      <c r="G155" s="39"/>
    </row>
    <row r="156" spans="1:8" s="26" customFormat="1">
      <c r="A156" s="10"/>
      <c r="B156" s="16" t="s">
        <v>14</v>
      </c>
      <c r="C156" s="10" t="s">
        <v>7</v>
      </c>
      <c r="D156" s="28">
        <f>+D155*0.04*2.2</f>
        <v>14.163600000000001</v>
      </c>
      <c r="E156" s="41">
        <v>1.6456841496387964</v>
      </c>
      <c r="F156" s="36">
        <f t="shared" ref="F156:F159" si="17">+D156*E156</f>
        <v>23.308812021824057</v>
      </c>
      <c r="G156" s="39"/>
    </row>
    <row r="157" spans="1:8" s="26" customFormat="1">
      <c r="A157" s="10">
        <f>A155+1</f>
        <v>2</v>
      </c>
      <c r="B157" s="16" t="s">
        <v>4</v>
      </c>
      <c r="C157" s="10" t="s">
        <v>7</v>
      </c>
      <c r="D157" s="28">
        <v>37.823</v>
      </c>
      <c r="E157" s="41">
        <v>51.864682161553681</v>
      </c>
      <c r="F157" s="36">
        <f t="shared" si="17"/>
        <v>1961.677873396445</v>
      </c>
      <c r="G157" s="39"/>
    </row>
    <row r="158" spans="1:8" s="26" customFormat="1">
      <c r="A158" s="10">
        <f t="shared" ref="A158:A159" si="18">A157+1</f>
        <v>3</v>
      </c>
      <c r="B158" s="16" t="s">
        <v>8</v>
      </c>
      <c r="C158" s="10" t="s">
        <v>33</v>
      </c>
      <c r="D158" s="10">
        <f>D159</f>
        <v>5365</v>
      </c>
      <c r="E158" s="41">
        <v>0.24877514582645185</v>
      </c>
      <c r="F158" s="36">
        <f t="shared" si="17"/>
        <v>1334.6786573589143</v>
      </c>
      <c r="G158" s="39"/>
    </row>
    <row r="159" spans="1:8" s="26" customFormat="1" ht="27">
      <c r="A159" s="10">
        <f t="shared" si="18"/>
        <v>4</v>
      </c>
      <c r="B159" s="16" t="s">
        <v>5</v>
      </c>
      <c r="C159" s="10" t="s">
        <v>33</v>
      </c>
      <c r="D159" s="10">
        <v>5365</v>
      </c>
      <c r="E159" s="41">
        <v>6.1666951252094542</v>
      </c>
      <c r="F159" s="36">
        <f t="shared" si="17"/>
        <v>33084.319346748722</v>
      </c>
      <c r="G159" s="39"/>
    </row>
    <row r="160" spans="1:8" s="26" customFormat="1">
      <c r="A160" s="10"/>
      <c r="B160" s="63" t="s">
        <v>31</v>
      </c>
      <c r="C160" s="64"/>
      <c r="D160" s="64"/>
      <c r="E160" s="65"/>
      <c r="F160" s="37">
        <f>+SUM(F155:F159)</f>
        <v>37338.347354718317</v>
      </c>
      <c r="G160" s="39"/>
    </row>
    <row r="161" spans="1:8" s="26" customFormat="1">
      <c r="A161" s="10"/>
      <c r="B161" s="15" t="s">
        <v>17</v>
      </c>
      <c r="C161" s="10"/>
      <c r="D161" s="10"/>
      <c r="E161" s="25"/>
      <c r="F161" s="25"/>
      <c r="G161" s="39"/>
    </row>
    <row r="162" spans="1:8" s="26" customFormat="1">
      <c r="A162" s="10"/>
      <c r="B162" s="16" t="s">
        <v>15</v>
      </c>
      <c r="C162" s="10" t="s">
        <v>16</v>
      </c>
      <c r="D162" s="12">
        <v>19</v>
      </c>
      <c r="E162" s="41">
        <v>3.4973969225226269</v>
      </c>
      <c r="F162" s="36">
        <f>+D162*E162</f>
        <v>66.450541527929914</v>
      </c>
      <c r="G162" s="39"/>
    </row>
    <row r="163" spans="1:8" s="26" customFormat="1" ht="27">
      <c r="A163" s="10">
        <v>1</v>
      </c>
      <c r="B163" s="16" t="s">
        <v>6</v>
      </c>
      <c r="C163" s="10" t="s">
        <v>18</v>
      </c>
      <c r="D163" s="12">
        <v>2.2799999999999998</v>
      </c>
      <c r="E163" s="41">
        <v>81.27755862287043</v>
      </c>
      <c r="F163" s="36">
        <f>+D163*E163</f>
        <v>185.31283366014458</v>
      </c>
      <c r="G163" s="39"/>
    </row>
    <row r="164" spans="1:8" s="26" customFormat="1">
      <c r="A164" s="10"/>
      <c r="B164" s="63" t="s">
        <v>32</v>
      </c>
      <c r="C164" s="64"/>
      <c r="D164" s="64"/>
      <c r="E164" s="65"/>
      <c r="F164" s="37">
        <f>+SUM(F162:F163)</f>
        <v>251.76337518807449</v>
      </c>
      <c r="G164" s="39"/>
    </row>
    <row r="165" spans="1:8" s="26" customFormat="1">
      <c r="A165" s="10"/>
      <c r="B165" s="66" t="s">
        <v>75</v>
      </c>
      <c r="C165" s="66"/>
      <c r="D165" s="66"/>
      <c r="E165" s="66"/>
      <c r="F165" s="37">
        <f>+SUM(F151:F164)/2</f>
        <v>41837.913812168816</v>
      </c>
      <c r="G165" s="39"/>
    </row>
    <row r="166" spans="1:8" s="26" customFormat="1" ht="42.75">
      <c r="A166" s="49">
        <v>11</v>
      </c>
      <c r="B166" s="50" t="s">
        <v>76</v>
      </c>
      <c r="C166" s="52"/>
      <c r="D166" s="53"/>
      <c r="E166" s="54"/>
      <c r="F166" s="54"/>
      <c r="G166" s="55"/>
    </row>
    <row r="167" spans="1:8" s="26" customFormat="1">
      <c r="A167" s="10"/>
      <c r="B167" s="15" t="s">
        <v>0</v>
      </c>
      <c r="C167" s="10"/>
      <c r="D167" s="10"/>
      <c r="E167" s="25"/>
      <c r="F167" s="25"/>
      <c r="G167" s="39"/>
    </row>
    <row r="168" spans="1:8" s="26" customFormat="1" ht="27">
      <c r="A168" s="10">
        <v>1</v>
      </c>
      <c r="B168" s="16" t="s">
        <v>1</v>
      </c>
      <c r="C168" s="10" t="s">
        <v>33</v>
      </c>
      <c r="D168" s="10">
        <f>D175</f>
        <v>17500</v>
      </c>
      <c r="E168" s="41">
        <v>0.79176199110203671</v>
      </c>
      <c r="F168" s="36">
        <f>+D168*E168</f>
        <v>13855.834844285642</v>
      </c>
      <c r="G168" s="39"/>
    </row>
    <row r="169" spans="1:8" s="26" customFormat="1">
      <c r="A169" s="10"/>
      <c r="B169" s="63" t="s">
        <v>30</v>
      </c>
      <c r="C169" s="64"/>
      <c r="D169" s="64"/>
      <c r="E169" s="65"/>
      <c r="F169" s="37">
        <f>+SUM(F168)</f>
        <v>13855.834844285642</v>
      </c>
      <c r="G169" s="39"/>
    </row>
    <row r="170" spans="1:8" s="26" customFormat="1">
      <c r="A170" s="10"/>
      <c r="B170" s="15" t="s">
        <v>2</v>
      </c>
      <c r="C170" s="10"/>
      <c r="D170" s="10"/>
      <c r="E170" s="25"/>
      <c r="F170" s="25"/>
      <c r="G170" s="39"/>
    </row>
    <row r="171" spans="1:8" s="26" customFormat="1">
      <c r="A171" s="10">
        <v>1</v>
      </c>
      <c r="B171" s="16" t="s">
        <v>3</v>
      </c>
      <c r="C171" s="10" t="s">
        <v>33</v>
      </c>
      <c r="D171" s="10">
        <f>D168*0.03</f>
        <v>525</v>
      </c>
      <c r="E171" s="41">
        <v>5.8052977023448822</v>
      </c>
      <c r="F171" s="36">
        <f>+D171*E171</f>
        <v>3047.7812937310632</v>
      </c>
      <c r="G171" s="39"/>
    </row>
    <row r="172" spans="1:8" s="26" customFormat="1">
      <c r="A172" s="10"/>
      <c r="B172" s="16" t="s">
        <v>14</v>
      </c>
      <c r="C172" s="10" t="s">
        <v>7</v>
      </c>
      <c r="D172" s="28">
        <f>+D171*0.04*2.2</f>
        <v>46.2</v>
      </c>
      <c r="E172" s="41">
        <v>1.6456841496387964</v>
      </c>
      <c r="F172" s="36">
        <f t="shared" ref="F172:F175" si="19">+D172*E172</f>
        <v>76.030607713312392</v>
      </c>
      <c r="G172" s="39"/>
      <c r="H172" s="26" t="s">
        <v>55</v>
      </c>
    </row>
    <row r="173" spans="1:8" s="26" customFormat="1">
      <c r="A173" s="10">
        <f>A171+1</f>
        <v>2</v>
      </c>
      <c r="B173" s="16" t="s">
        <v>4</v>
      </c>
      <c r="C173" s="10" t="s">
        <v>7</v>
      </c>
      <c r="D173" s="28">
        <v>123.375</v>
      </c>
      <c r="E173" s="41">
        <v>51.864682161553681</v>
      </c>
      <c r="F173" s="36">
        <f t="shared" si="19"/>
        <v>6398.8051616816856</v>
      </c>
      <c r="G173" s="39"/>
    </row>
    <row r="174" spans="1:8" s="26" customFormat="1">
      <c r="A174" s="10">
        <f t="shared" ref="A174:A175" si="20">A173+1</f>
        <v>3</v>
      </c>
      <c r="B174" s="16" t="s">
        <v>8</v>
      </c>
      <c r="C174" s="10" t="s">
        <v>33</v>
      </c>
      <c r="D174" s="10">
        <f>D175</f>
        <v>17500</v>
      </c>
      <c r="E174" s="41">
        <v>0.24877514582645185</v>
      </c>
      <c r="F174" s="36">
        <f t="shared" si="19"/>
        <v>4353.5650519629071</v>
      </c>
      <c r="G174" s="39"/>
    </row>
    <row r="175" spans="1:8" s="26" customFormat="1" ht="27">
      <c r="A175" s="10">
        <f t="shared" si="20"/>
        <v>4</v>
      </c>
      <c r="B175" s="16" t="s">
        <v>5</v>
      </c>
      <c r="C175" s="10" t="s">
        <v>33</v>
      </c>
      <c r="D175" s="10">
        <v>17500</v>
      </c>
      <c r="E175" s="41">
        <v>6.1666951252094542</v>
      </c>
      <c r="F175" s="36">
        <f t="shared" si="19"/>
        <v>107917.16469116545</v>
      </c>
      <c r="G175" s="39"/>
    </row>
    <row r="176" spans="1:8" s="26" customFormat="1">
      <c r="A176" s="10"/>
      <c r="B176" s="63" t="s">
        <v>31</v>
      </c>
      <c r="C176" s="64"/>
      <c r="D176" s="64"/>
      <c r="E176" s="65"/>
      <c r="F176" s="37">
        <f>+SUM(F171:F175)</f>
        <v>121793.34680625443</v>
      </c>
      <c r="G176" s="39"/>
    </row>
    <row r="177" spans="1:8" s="26" customFormat="1">
      <c r="A177" s="10"/>
      <c r="B177" s="15" t="s">
        <v>17</v>
      </c>
      <c r="C177" s="10"/>
      <c r="D177" s="10"/>
      <c r="E177" s="25"/>
      <c r="F177" s="25"/>
      <c r="G177" s="39"/>
      <c r="H177" s="26" t="s">
        <v>55</v>
      </c>
    </row>
    <row r="178" spans="1:8" s="26" customFormat="1">
      <c r="A178" s="10"/>
      <c r="B178" s="16" t="s">
        <v>15</v>
      </c>
      <c r="C178" s="10" t="s">
        <v>16</v>
      </c>
      <c r="D178" s="12">
        <v>45</v>
      </c>
      <c r="E178" s="42">
        <v>3.4973969225226269</v>
      </c>
      <c r="F178" s="36">
        <f>+D178*E178</f>
        <v>157.38286151351821</v>
      </c>
      <c r="G178" s="39"/>
    </row>
    <row r="179" spans="1:8" s="26" customFormat="1" ht="27">
      <c r="A179" s="10">
        <v>1</v>
      </c>
      <c r="B179" s="16" t="s">
        <v>6</v>
      </c>
      <c r="C179" s="10" t="s">
        <v>18</v>
      </c>
      <c r="D179" s="12">
        <f>45*0.12</f>
        <v>5.3999999999999995</v>
      </c>
      <c r="E179" s="41">
        <v>81.27755862287043</v>
      </c>
      <c r="F179" s="36">
        <f>+D179*E179</f>
        <v>438.8988165635003</v>
      </c>
      <c r="G179" s="39"/>
    </row>
    <row r="180" spans="1:8" s="26" customFormat="1">
      <c r="A180" s="10"/>
      <c r="B180" s="63" t="s">
        <v>32</v>
      </c>
      <c r="C180" s="64"/>
      <c r="D180" s="64"/>
      <c r="E180" s="65"/>
      <c r="F180" s="37">
        <f>+SUM(F178:F179)</f>
        <v>596.28167807701857</v>
      </c>
      <c r="G180" s="39"/>
    </row>
    <row r="181" spans="1:8" s="26" customFormat="1">
      <c r="A181" s="10"/>
      <c r="B181" s="66" t="s">
        <v>77</v>
      </c>
      <c r="C181" s="66"/>
      <c r="D181" s="66"/>
      <c r="E181" s="66"/>
      <c r="F181" s="37">
        <f>+SUM(F167:F180)/2</f>
        <v>136245.46332861707</v>
      </c>
      <c r="G181" s="39"/>
    </row>
    <row r="182" spans="1:8" s="26" customFormat="1" ht="28.5">
      <c r="A182" s="49">
        <v>12</v>
      </c>
      <c r="B182" s="50" t="s">
        <v>65</v>
      </c>
      <c r="C182" s="52"/>
      <c r="D182" s="53"/>
      <c r="E182" s="54"/>
      <c r="F182" s="54"/>
      <c r="G182" s="55"/>
    </row>
    <row r="183" spans="1:8" s="26" customFormat="1">
      <c r="A183" s="10"/>
      <c r="B183" s="15" t="s">
        <v>0</v>
      </c>
      <c r="C183" s="10"/>
      <c r="D183" s="10"/>
      <c r="E183" s="25"/>
      <c r="F183" s="25"/>
      <c r="G183" s="39"/>
    </row>
    <row r="184" spans="1:8" s="26" customFormat="1" ht="27">
      <c r="A184" s="10">
        <v>1</v>
      </c>
      <c r="B184" s="16" t="s">
        <v>1</v>
      </c>
      <c r="C184" s="10" t="s">
        <v>33</v>
      </c>
      <c r="D184" s="12">
        <f>D196-D189-D190</f>
        <v>12498</v>
      </c>
      <c r="E184" s="41">
        <v>0.79176199110203671</v>
      </c>
      <c r="F184" s="36">
        <f>+D184*E184</f>
        <v>9895.4413647932543</v>
      </c>
      <c r="G184" s="39"/>
    </row>
    <row r="185" spans="1:8" s="26" customFormat="1">
      <c r="A185" s="10"/>
      <c r="B185" s="63" t="s">
        <v>30</v>
      </c>
      <c r="C185" s="64"/>
      <c r="D185" s="64"/>
      <c r="E185" s="65"/>
      <c r="F185" s="37">
        <f>+SUM(F184)</f>
        <v>9895.4413647932543</v>
      </c>
      <c r="G185" s="39"/>
    </row>
    <row r="186" spans="1:8" s="26" customFormat="1">
      <c r="A186" s="47" t="s">
        <v>35</v>
      </c>
      <c r="B186" s="44" t="s">
        <v>2</v>
      </c>
      <c r="C186" s="12"/>
      <c r="D186" s="12"/>
      <c r="E186" s="41"/>
      <c r="F186" s="48"/>
      <c r="G186" s="46"/>
    </row>
    <row r="187" spans="1:8" s="26" customFormat="1">
      <c r="A187" s="12">
        <v>1</v>
      </c>
      <c r="B187" s="45" t="s">
        <v>3</v>
      </c>
      <c r="C187" s="12" t="s">
        <v>33</v>
      </c>
      <c r="D187" s="12">
        <f>D184*0.03</f>
        <v>374.94</v>
      </c>
      <c r="E187" s="41">
        <v>5.8052977023448822</v>
      </c>
      <c r="F187" s="41">
        <f>+D187*E187</f>
        <v>2176.6383205171901</v>
      </c>
      <c r="G187" s="46"/>
    </row>
    <row r="188" spans="1:8" s="26" customFormat="1">
      <c r="A188" s="12">
        <v>2</v>
      </c>
      <c r="B188" s="16" t="s">
        <v>14</v>
      </c>
      <c r="C188" s="12" t="s">
        <v>7</v>
      </c>
      <c r="D188" s="43">
        <f>+D187*0.04*2.2</f>
        <v>32.994720000000001</v>
      </c>
      <c r="E188" s="41">
        <v>1.6456841496387964</v>
      </c>
      <c r="F188" s="41">
        <f t="shared" ref="F188:F196" si="21">+D188*E188</f>
        <v>54.298887725770193</v>
      </c>
      <c r="G188" s="46"/>
    </row>
    <row r="189" spans="1:8" s="26" customFormat="1">
      <c r="A189" s="12">
        <v>3</v>
      </c>
      <c r="B189" s="45" t="s">
        <v>59</v>
      </c>
      <c r="C189" s="12" t="s">
        <v>33</v>
      </c>
      <c r="D189" s="12">
        <v>2500</v>
      </c>
      <c r="E189" s="41">
        <v>1.9533719871179489</v>
      </c>
      <c r="F189" s="41">
        <f t="shared" si="21"/>
        <v>4883.429967794872</v>
      </c>
      <c r="G189" s="46"/>
    </row>
    <row r="190" spans="1:8" s="26" customFormat="1" ht="27">
      <c r="A190" s="12">
        <v>4</v>
      </c>
      <c r="B190" s="45" t="s">
        <v>60</v>
      </c>
      <c r="C190" s="12" t="s">
        <v>33</v>
      </c>
      <c r="D190" s="12">
        <v>1670</v>
      </c>
      <c r="E190" s="41">
        <v>2.1718214717638329</v>
      </c>
      <c r="F190" s="41">
        <f t="shared" si="21"/>
        <v>3626.9418578456011</v>
      </c>
      <c r="G190" s="46"/>
    </row>
    <row r="191" spans="1:8" s="26" customFormat="1">
      <c r="A191" s="12">
        <v>5</v>
      </c>
      <c r="B191" s="45" t="s">
        <v>4</v>
      </c>
      <c r="C191" s="12" t="s">
        <v>7</v>
      </c>
      <c r="D191" s="12">
        <v>117.509</v>
      </c>
      <c r="E191" s="41">
        <v>51.864682161553681</v>
      </c>
      <c r="F191" s="41">
        <f t="shared" si="21"/>
        <v>6094.5669361220116</v>
      </c>
      <c r="G191" s="46"/>
    </row>
    <row r="192" spans="1:8" s="26" customFormat="1" ht="27">
      <c r="A192" s="12">
        <v>6</v>
      </c>
      <c r="B192" s="45" t="s">
        <v>61</v>
      </c>
      <c r="C192" s="12" t="s">
        <v>33</v>
      </c>
      <c r="D192" s="12">
        <f>D189+D190</f>
        <v>4170</v>
      </c>
      <c r="E192" s="41">
        <v>6.7723143944670516</v>
      </c>
      <c r="F192" s="41">
        <f t="shared" si="21"/>
        <v>28240.551024927605</v>
      </c>
      <c r="G192" s="46"/>
    </row>
    <row r="193" spans="1:9" s="26" customFormat="1" ht="27">
      <c r="A193" s="12">
        <v>7</v>
      </c>
      <c r="B193" s="45" t="s">
        <v>62</v>
      </c>
      <c r="C193" s="12" t="s">
        <v>33</v>
      </c>
      <c r="D193" s="12">
        <f>D194</f>
        <v>141</v>
      </c>
      <c r="E193" s="41">
        <v>2.1718214717638329</v>
      </c>
      <c r="F193" s="41">
        <f t="shared" si="21"/>
        <v>306.22682751870042</v>
      </c>
      <c r="G193" s="46"/>
    </row>
    <row r="194" spans="1:9" s="26" customFormat="1" ht="27">
      <c r="A194" s="12">
        <v>8</v>
      </c>
      <c r="B194" s="45" t="s">
        <v>63</v>
      </c>
      <c r="C194" s="12" t="s">
        <v>33</v>
      </c>
      <c r="D194" s="12">
        <v>141</v>
      </c>
      <c r="E194" s="41">
        <v>6.7723143944670516</v>
      </c>
      <c r="F194" s="41">
        <f t="shared" si="21"/>
        <v>954.89632961985433</v>
      </c>
      <c r="G194" s="46"/>
    </row>
    <row r="195" spans="1:9" s="26" customFormat="1" ht="21" customHeight="1">
      <c r="A195" s="12">
        <v>9</v>
      </c>
      <c r="B195" s="45" t="s">
        <v>64</v>
      </c>
      <c r="C195" s="12" t="s">
        <v>33</v>
      </c>
      <c r="D195" s="12">
        <f>D196</f>
        <v>16668</v>
      </c>
      <c r="E195" s="41">
        <v>0.24877514582645185</v>
      </c>
      <c r="F195" s="41">
        <f t="shared" si="21"/>
        <v>4146.5841306352995</v>
      </c>
      <c r="G195" s="46"/>
    </row>
    <row r="196" spans="1:9" s="26" customFormat="1" ht="27">
      <c r="A196" s="12">
        <v>10</v>
      </c>
      <c r="B196" s="45" t="s">
        <v>5</v>
      </c>
      <c r="C196" s="12" t="s">
        <v>33</v>
      </c>
      <c r="D196" s="12">
        <v>16668</v>
      </c>
      <c r="E196" s="41">
        <v>6.1666951252094542</v>
      </c>
      <c r="F196" s="41">
        <f t="shared" si="21"/>
        <v>102786.47434699118</v>
      </c>
      <c r="G196" s="46"/>
      <c r="I196" s="26" t="s">
        <v>55</v>
      </c>
    </row>
    <row r="197" spans="1:9" s="26" customFormat="1">
      <c r="A197" s="10"/>
      <c r="B197" s="63" t="s">
        <v>31</v>
      </c>
      <c r="C197" s="64"/>
      <c r="D197" s="64"/>
      <c r="E197" s="65"/>
      <c r="F197" s="37">
        <f>+SUM(F187:F196)</f>
        <v>153270.60862969808</v>
      </c>
      <c r="G197" s="39"/>
    </row>
    <row r="198" spans="1:9" s="26" customFormat="1">
      <c r="A198" s="10"/>
      <c r="B198" s="15" t="s">
        <v>17</v>
      </c>
      <c r="C198" s="10"/>
      <c r="D198" s="10"/>
      <c r="E198" s="25"/>
      <c r="F198" s="25"/>
      <c r="G198" s="39"/>
    </row>
    <row r="199" spans="1:9" s="26" customFormat="1">
      <c r="A199" s="10"/>
      <c r="B199" s="16" t="s">
        <v>15</v>
      </c>
      <c r="C199" s="10" t="s">
        <v>16</v>
      </c>
      <c r="D199" s="12">
        <v>12</v>
      </c>
      <c r="E199" s="41">
        <v>3.4973969225226269</v>
      </c>
      <c r="F199" s="36">
        <f>+D199*E199</f>
        <v>41.968763070271521</v>
      </c>
      <c r="G199" s="39"/>
    </row>
    <row r="200" spans="1:9" s="26" customFormat="1" ht="27">
      <c r="A200" s="10">
        <v>1</v>
      </c>
      <c r="B200" s="16" t="s">
        <v>6</v>
      </c>
      <c r="C200" s="10" t="s">
        <v>18</v>
      </c>
      <c r="D200" s="12">
        <f>12*0.12</f>
        <v>1.44</v>
      </c>
      <c r="E200" s="41">
        <v>81.276936000000006</v>
      </c>
      <c r="F200" s="36">
        <f>+D200*E200</f>
        <v>117.03878784</v>
      </c>
      <c r="G200" s="39"/>
    </row>
    <row r="201" spans="1:9" s="26" customFormat="1">
      <c r="A201" s="10"/>
      <c r="B201" s="63" t="s">
        <v>32</v>
      </c>
      <c r="C201" s="64"/>
      <c r="D201" s="64"/>
      <c r="E201" s="65"/>
      <c r="F201" s="37">
        <f>+SUM(F199:F200)</f>
        <v>159.0075509102715</v>
      </c>
      <c r="G201" s="39"/>
    </row>
    <row r="202" spans="1:9" s="26" customFormat="1">
      <c r="A202" s="10"/>
      <c r="B202" s="66" t="s">
        <v>78</v>
      </c>
      <c r="C202" s="66"/>
      <c r="D202" s="66"/>
      <c r="E202" s="66"/>
      <c r="F202" s="37">
        <f>+SUM(F183:F201)/2</f>
        <v>163325.05754540162</v>
      </c>
      <c r="G202" s="39"/>
    </row>
    <row r="203" spans="1:9" s="26" customFormat="1">
      <c r="A203" s="1"/>
      <c r="B203" s="67" t="s">
        <v>40</v>
      </c>
      <c r="C203" s="68"/>
      <c r="D203" s="68"/>
      <c r="E203" s="69"/>
      <c r="F203" s="38">
        <f>+F21+F37+F53+F69+F85+F101+F117+F133+F149+F165+F181+F202</f>
        <v>1587835.9833370505</v>
      </c>
      <c r="G203" s="38"/>
      <c r="I203" s="58"/>
    </row>
    <row r="204" spans="1:9" s="26" customFormat="1">
      <c r="A204" s="31"/>
      <c r="B204" s="67" t="s">
        <v>41</v>
      </c>
      <c r="C204" s="68"/>
      <c r="D204" s="68"/>
      <c r="E204" s="69"/>
      <c r="F204" s="38">
        <f>+F203*20%</f>
        <v>317567.19666741014</v>
      </c>
      <c r="G204" s="31"/>
    </row>
    <row r="205" spans="1:9" s="26" customFormat="1">
      <c r="A205" s="31"/>
      <c r="B205" s="67" t="s">
        <v>79</v>
      </c>
      <c r="C205" s="68"/>
      <c r="D205" s="68"/>
      <c r="E205" s="69"/>
      <c r="F205" s="38">
        <f>+F203+F204</f>
        <v>1905403.1800044607</v>
      </c>
      <c r="G205" s="31"/>
      <c r="I205" s="59"/>
    </row>
    <row r="206" spans="1:9" s="26" customFormat="1" ht="18.75">
      <c r="B206" s="32"/>
      <c r="C206" s="32"/>
      <c r="D206" s="32"/>
      <c r="E206" s="32"/>
      <c r="F206" s="33"/>
      <c r="G206" s="34"/>
    </row>
    <row r="207" spans="1:9" s="26" customFormat="1">
      <c r="B207" s="35" t="s">
        <v>47</v>
      </c>
    </row>
    <row r="208" spans="1:9">
      <c r="A208" s="18"/>
      <c r="B208" s="24" t="s">
        <v>48</v>
      </c>
      <c r="C208" s="18"/>
      <c r="D208" s="18"/>
      <c r="E208" s="18"/>
      <c r="F208" s="18"/>
      <c r="G208" s="18"/>
    </row>
    <row r="215" spans="1:4">
      <c r="A215" s="6"/>
      <c r="B215" s="6"/>
      <c r="C215" s="6"/>
      <c r="D215" s="6"/>
    </row>
    <row r="216" spans="1:4">
      <c r="A216" s="2"/>
      <c r="B216" s="2"/>
      <c r="C216" s="6"/>
      <c r="D216" s="6"/>
    </row>
    <row r="217" spans="1:4">
      <c r="A217" s="2"/>
      <c r="B217" s="3"/>
      <c r="C217" s="4"/>
      <c r="D217" s="5"/>
    </row>
    <row r="218" spans="1:4">
      <c r="A218" s="2"/>
      <c r="B218" s="3"/>
      <c r="C218" s="4"/>
      <c r="D218" s="5"/>
    </row>
    <row r="219" spans="1:4">
      <c r="A219" s="2"/>
      <c r="B219" s="3"/>
      <c r="C219" s="4"/>
      <c r="D219" s="5"/>
    </row>
    <row r="220" spans="1:4">
      <c r="A220" s="2"/>
      <c r="B220" s="3"/>
      <c r="C220" s="4"/>
      <c r="D220" s="5"/>
    </row>
    <row r="221" spans="1:4">
      <c r="A221" s="2"/>
      <c r="B221" s="3"/>
      <c r="C221" s="4"/>
      <c r="D221" s="5"/>
    </row>
    <row r="222" spans="1:4">
      <c r="A222" s="2"/>
      <c r="B222" s="3"/>
      <c r="C222" s="4"/>
      <c r="D222" s="5"/>
    </row>
    <row r="223" spans="1:4">
      <c r="A223" s="2"/>
      <c r="B223" s="3"/>
      <c r="C223" s="4"/>
      <c r="D223" s="5"/>
    </row>
    <row r="224" spans="1:4">
      <c r="A224" s="2"/>
      <c r="B224" s="3"/>
      <c r="C224" s="4"/>
      <c r="D224" s="5"/>
    </row>
    <row r="225" spans="1:4">
      <c r="A225" s="2"/>
      <c r="B225" s="3"/>
      <c r="C225" s="4"/>
      <c r="D225" s="5"/>
    </row>
    <row r="226" spans="1:4">
      <c r="A226" s="2"/>
      <c r="B226" s="3"/>
      <c r="C226" s="4"/>
      <c r="D226" s="5"/>
    </row>
    <row r="227" spans="1:4">
      <c r="A227" s="2"/>
      <c r="B227" s="3"/>
      <c r="C227" s="4"/>
      <c r="D227" s="5"/>
    </row>
    <row r="228" spans="1:4">
      <c r="A228" s="2"/>
      <c r="B228" s="3"/>
      <c r="C228" s="4"/>
      <c r="D228" s="5"/>
    </row>
    <row r="229" spans="1:4">
      <c r="A229" s="2"/>
      <c r="B229" s="21"/>
      <c r="C229" s="4"/>
      <c r="D229" s="21"/>
    </row>
    <row r="230" spans="1:4">
      <c r="A230" s="2"/>
      <c r="B230" s="3"/>
      <c r="C230" s="4"/>
      <c r="D230" s="21"/>
    </row>
    <row r="231" spans="1:4">
      <c r="A231" s="2"/>
      <c r="B231" s="3"/>
      <c r="C231" s="4"/>
      <c r="D231" s="5"/>
    </row>
    <row r="232" spans="1:4">
      <c r="A232" s="2"/>
      <c r="B232" s="3"/>
      <c r="C232" s="4"/>
      <c r="D232" s="5"/>
    </row>
    <row r="233" spans="1:4">
      <c r="A233" s="2"/>
      <c r="B233" s="3"/>
      <c r="C233" s="4"/>
      <c r="D233" s="5"/>
    </row>
    <row r="234" spans="1:4">
      <c r="A234" s="2"/>
      <c r="B234" s="3"/>
      <c r="C234" s="4"/>
      <c r="D234" s="5"/>
    </row>
    <row r="235" spans="1:4">
      <c r="A235" s="2"/>
      <c r="B235" s="3"/>
      <c r="C235" s="4"/>
      <c r="D235" s="5"/>
    </row>
    <row r="236" spans="1:4">
      <c r="A236" s="2"/>
      <c r="B236" s="3"/>
      <c r="C236" s="4"/>
      <c r="D236" s="5"/>
    </row>
    <row r="237" spans="1:4">
      <c r="A237" s="2"/>
      <c r="B237" s="3"/>
      <c r="C237" s="4"/>
      <c r="D237" s="5"/>
    </row>
    <row r="238" spans="1:4">
      <c r="A238" s="2"/>
      <c r="B238" s="3"/>
      <c r="C238" s="4"/>
      <c r="D238" s="5"/>
    </row>
    <row r="239" spans="1:4">
      <c r="A239" s="2"/>
      <c r="B239" s="3"/>
      <c r="C239" s="4"/>
      <c r="D239" s="5"/>
    </row>
    <row r="240" spans="1:4">
      <c r="A240" s="2"/>
      <c r="B240" s="3"/>
      <c r="C240" s="4"/>
      <c r="D240" s="5"/>
    </row>
    <row r="241" spans="1:4">
      <c r="A241" s="2"/>
      <c r="B241" s="3"/>
      <c r="C241" s="4"/>
      <c r="D241" s="5"/>
    </row>
    <row r="242" spans="1:4">
      <c r="A242" s="2"/>
      <c r="B242" s="21"/>
      <c r="C242" s="4"/>
      <c r="D242" s="21"/>
    </row>
    <row r="243" spans="1:4">
      <c r="A243" s="2"/>
      <c r="B243" s="3"/>
      <c r="C243" s="4"/>
      <c r="D243" s="21"/>
    </row>
    <row r="244" spans="1:4">
      <c r="A244" s="2"/>
      <c r="B244" s="3"/>
      <c r="C244" s="4"/>
      <c r="D244" s="5"/>
    </row>
    <row r="245" spans="1:4">
      <c r="A245" s="2"/>
      <c r="B245" s="3"/>
      <c r="C245" s="4"/>
      <c r="D245" s="5"/>
    </row>
    <row r="246" spans="1:4">
      <c r="A246" s="2"/>
      <c r="B246" s="3"/>
      <c r="C246" s="4"/>
      <c r="D246" s="5"/>
    </row>
    <row r="247" spans="1:4">
      <c r="A247" s="2"/>
      <c r="B247" s="3"/>
      <c r="C247" s="4"/>
      <c r="D247" s="5"/>
    </row>
    <row r="248" spans="1:4">
      <c r="A248" s="2"/>
      <c r="B248" s="3"/>
      <c r="C248" s="4"/>
      <c r="D248" s="5"/>
    </row>
    <row r="249" spans="1:4">
      <c r="A249" s="2"/>
      <c r="B249" s="3"/>
      <c r="C249" s="4"/>
      <c r="D249" s="5"/>
    </row>
    <row r="250" spans="1:4">
      <c r="A250" s="2"/>
      <c r="B250" s="3"/>
      <c r="C250" s="4"/>
      <c r="D250" s="5"/>
    </row>
    <row r="251" spans="1:4">
      <c r="A251" s="2"/>
      <c r="B251" s="3"/>
      <c r="C251" s="4"/>
      <c r="D251" s="5"/>
    </row>
    <row r="252" spans="1:4">
      <c r="A252" s="2"/>
      <c r="B252" s="3"/>
      <c r="C252" s="4"/>
      <c r="D252" s="5"/>
    </row>
    <row r="253" spans="1:4">
      <c r="A253" s="2"/>
      <c r="B253" s="3"/>
      <c r="C253" s="4"/>
      <c r="D253" s="5"/>
    </row>
    <row r="254" spans="1:4">
      <c r="A254" s="2"/>
      <c r="B254" s="3"/>
      <c r="C254" s="4"/>
      <c r="D254" s="5"/>
    </row>
    <row r="255" spans="1:4">
      <c r="A255" s="2"/>
      <c r="B255" s="21"/>
      <c r="C255" s="4"/>
      <c r="D255" s="21"/>
    </row>
    <row r="256" spans="1:4">
      <c r="A256" s="2"/>
      <c r="B256" s="3"/>
      <c r="C256" s="4"/>
      <c r="D256" s="21"/>
    </row>
    <row r="257" spans="1:5">
      <c r="A257" s="2"/>
      <c r="B257" s="3"/>
      <c r="C257" s="4"/>
      <c r="D257" s="5"/>
    </row>
    <row r="258" spans="1:5">
      <c r="A258" s="2"/>
      <c r="B258" s="3"/>
      <c r="C258" s="4"/>
      <c r="D258" s="5"/>
    </row>
    <row r="259" spans="1:5">
      <c r="A259" s="2"/>
      <c r="B259" s="3"/>
      <c r="C259" s="4"/>
      <c r="D259" s="5"/>
    </row>
    <row r="260" spans="1:5">
      <c r="A260" s="2"/>
      <c r="B260" s="3"/>
      <c r="C260" s="4"/>
      <c r="D260" s="5"/>
    </row>
    <row r="261" spans="1:5">
      <c r="A261" s="2"/>
      <c r="B261" s="3"/>
      <c r="C261" s="4"/>
      <c r="D261" s="5"/>
    </row>
    <row r="262" spans="1:5">
      <c r="A262" s="2"/>
      <c r="B262" s="3"/>
      <c r="C262" s="4"/>
      <c r="D262" s="5"/>
    </row>
    <row r="263" spans="1:5">
      <c r="A263" s="2"/>
      <c r="B263" s="3"/>
      <c r="C263" s="4"/>
      <c r="D263" s="5"/>
    </row>
    <row r="264" spans="1:5">
      <c r="A264" s="2"/>
      <c r="B264" s="3"/>
      <c r="C264" s="4"/>
      <c r="D264" s="5"/>
    </row>
    <row r="265" spans="1:5">
      <c r="A265" s="2"/>
      <c r="B265" s="3"/>
      <c r="C265" s="4"/>
      <c r="D265" s="5"/>
    </row>
    <row r="266" spans="1:5">
      <c r="A266" s="2"/>
      <c r="B266" s="3"/>
      <c r="C266" s="4"/>
      <c r="D266" s="5"/>
    </row>
    <row r="267" spans="1:5">
      <c r="A267" s="2"/>
      <c r="B267" s="3"/>
      <c r="C267" s="4"/>
      <c r="D267" s="5"/>
    </row>
    <row r="268" spans="1:5">
      <c r="A268" s="2"/>
      <c r="B268" s="21"/>
      <c r="C268" s="22"/>
      <c r="D268" s="6"/>
      <c r="E268" s="23"/>
    </row>
  </sheetData>
  <autoFilter ref="A5:G208"/>
  <mergeCells count="54">
    <mergeCell ref="B205:E205"/>
    <mergeCell ref="B165:E165"/>
    <mergeCell ref="B169:E169"/>
    <mergeCell ref="B176:E176"/>
    <mergeCell ref="B180:E180"/>
    <mergeCell ref="B181:E181"/>
    <mergeCell ref="B185:E185"/>
    <mergeCell ref="B197:E197"/>
    <mergeCell ref="B201:E201"/>
    <mergeCell ref="B202:E202"/>
    <mergeCell ref="B203:E203"/>
    <mergeCell ref="B204:E204"/>
    <mergeCell ref="B164:E164"/>
    <mergeCell ref="B117:E117"/>
    <mergeCell ref="B121:E121"/>
    <mergeCell ref="B128:E128"/>
    <mergeCell ref="B132:E132"/>
    <mergeCell ref="B133:E133"/>
    <mergeCell ref="B137:E137"/>
    <mergeCell ref="B144:E144"/>
    <mergeCell ref="B148:E148"/>
    <mergeCell ref="B149:E149"/>
    <mergeCell ref="B153:E153"/>
    <mergeCell ref="B160:E160"/>
    <mergeCell ref="B116:E116"/>
    <mergeCell ref="B69:E69"/>
    <mergeCell ref="B73:E73"/>
    <mergeCell ref="B80:E80"/>
    <mergeCell ref="B84:E84"/>
    <mergeCell ref="B85:E85"/>
    <mergeCell ref="B89:E89"/>
    <mergeCell ref="B96:E96"/>
    <mergeCell ref="B100:E100"/>
    <mergeCell ref="B101:E101"/>
    <mergeCell ref="B105:E105"/>
    <mergeCell ref="B112:E112"/>
    <mergeCell ref="B68:E68"/>
    <mergeCell ref="B21:E21"/>
    <mergeCell ref="B25:E25"/>
    <mergeCell ref="B32:E32"/>
    <mergeCell ref="B36:E36"/>
    <mergeCell ref="B37:E37"/>
    <mergeCell ref="B41:E41"/>
    <mergeCell ref="B48:E48"/>
    <mergeCell ref="B52:E52"/>
    <mergeCell ref="B53:E53"/>
    <mergeCell ref="B57:E57"/>
    <mergeCell ref="B64:E64"/>
    <mergeCell ref="B20:E20"/>
    <mergeCell ref="A1:G1"/>
    <mergeCell ref="A2:G2"/>
    <mergeCell ref="A3:G3"/>
    <mergeCell ref="B9:E9"/>
    <mergeCell ref="B16:E16"/>
  </mergeCells>
  <pageMargins left="0.21" right="0.12" top="0.18" bottom="0.23" header="0.13" footer="0.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Աջափնյակ</vt:lpstr>
      <vt:lpstr>Չափաբաժին 4</vt:lpstr>
      <vt:lpstr>Չափաբաժին 4 (2)</vt:lpstr>
      <vt:lpstr>Աջափնյակ!Print_Area</vt:lpstr>
      <vt:lpstr>'Չափաբաժին 4'!Print_Area</vt:lpstr>
      <vt:lpstr>'Չափաբաժին 4 (2)'!Print_Area</vt:lpstr>
      <vt:lpstr>Աջափնյակ!Print_Titles</vt:lpstr>
      <vt:lpstr>'Չափաբաժին 4'!Print_Titles</vt:lpstr>
      <vt:lpstr>'Չափաբաժին 4 (2)'!Print_Titles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Gagik Huroyan</cp:lastModifiedBy>
  <cp:lastPrinted>2023-12-11T11:04:04Z</cp:lastPrinted>
  <dcterms:created xsi:type="dcterms:W3CDTF">2022-12-13T15:54:21Z</dcterms:created>
  <dcterms:modified xsi:type="dcterms:W3CDTF">2024-03-25T10:25:17Z</dcterms:modified>
</cp:coreProperties>
</file>